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E:\Formula D\Formula Dla LIUT\Campionato 22 23\"/>
    </mc:Choice>
  </mc:AlternateContent>
  <xr:revisionPtr revIDLastSave="0" documentId="13_ncr:1_{FD1699F6-818E-4DAE-A6DA-45B5B68579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he Industrial Dock" sheetId="21" r:id="rId1"/>
    <sheet name="Chicago" sheetId="20" r:id="rId2"/>
    <sheet name="Nevadas Ride" sheetId="19" r:id="rId3"/>
    <sheet name="Race City" sheetId="18" r:id="rId4"/>
    <sheet name="Baltimore" sheetId="17" r:id="rId5"/>
    <sheet name="I 10 Anni" sheetId="16" r:id="rId6"/>
    <sheet name="Set Up Scuola guida" sheetId="15" r:id="rId7"/>
  </sheets>
  <definedNames>
    <definedName name="_xlnm.Print_Area" localSheetId="4">Baltimore!$A$1:$Z$52</definedName>
    <definedName name="_xlnm.Print_Area" localSheetId="1">Chicago!$A$1:$Z$52</definedName>
    <definedName name="_xlnm.Print_Area" localSheetId="5">'I 10 Anni'!$A$1:$Z$52</definedName>
    <definedName name="_xlnm.Print_Area" localSheetId="2">'Nevadas Ride'!$A$1:$Z$52</definedName>
    <definedName name="_xlnm.Print_Area" localSheetId="3">'Race City'!$A$1:$Z$52</definedName>
    <definedName name="_xlnm.Print_Area" localSheetId="6">'Set Up Scuola guida'!$A$1:$Z$54</definedName>
    <definedName name="_xlnm.Print_Area" localSheetId="0">'The Industrial Dock'!$A$1:$Z$52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1" l="1"/>
  <c r="AE51" i="21"/>
  <c r="AD51" i="21"/>
  <c r="AC51" i="21"/>
  <c r="AB51" i="21"/>
  <c r="AE50" i="21"/>
  <c r="AD50" i="21"/>
  <c r="AC50" i="21"/>
  <c r="AB50" i="21"/>
  <c r="AE49" i="21"/>
  <c r="AD49" i="21"/>
  <c r="AC49" i="21"/>
  <c r="AB49" i="21"/>
  <c r="AE48" i="21"/>
  <c r="AD48" i="21"/>
  <c r="AC48" i="21"/>
  <c r="AB48" i="21"/>
  <c r="AE47" i="21"/>
  <c r="AD47" i="21"/>
  <c r="AC47" i="21"/>
  <c r="AB47" i="21"/>
  <c r="AE46" i="21"/>
  <c r="AD46" i="21"/>
  <c r="AC46" i="21"/>
  <c r="AB46" i="21"/>
  <c r="M36" i="21"/>
  <c r="M35" i="21"/>
  <c r="A26" i="21"/>
  <c r="A25" i="21"/>
  <c r="A21" i="21"/>
  <c r="A19" i="21"/>
  <c r="A18" i="21"/>
  <c r="A17" i="21"/>
  <c r="Z8" i="21"/>
  <c r="Y8" i="21"/>
  <c r="U8" i="21"/>
  <c r="T8" i="21"/>
  <c r="S8" i="21"/>
  <c r="R8" i="21"/>
  <c r="Q8" i="21"/>
  <c r="H8" i="21"/>
  <c r="G8" i="21"/>
  <c r="F8" i="21"/>
  <c r="E8" i="21"/>
  <c r="D8" i="21"/>
  <c r="Z6" i="21"/>
  <c r="Y6" i="21"/>
  <c r="U6" i="21"/>
  <c r="T6" i="21"/>
  <c r="S6" i="21"/>
  <c r="R6" i="21"/>
  <c r="Q6" i="21"/>
  <c r="H6" i="21"/>
  <c r="G6" i="21"/>
  <c r="F6" i="21"/>
  <c r="E6" i="21"/>
  <c r="D6" i="21"/>
  <c r="Z4" i="21"/>
  <c r="Y4" i="21"/>
  <c r="AB28" i="21" s="1"/>
  <c r="U4" i="21"/>
  <c r="T4" i="21"/>
  <c r="S4" i="21"/>
  <c r="R4" i="21"/>
  <c r="Q4" i="21"/>
  <c r="L4" i="21"/>
  <c r="K4" i="21"/>
  <c r="J4" i="21"/>
  <c r="I4" i="21"/>
  <c r="H4" i="21"/>
  <c r="G4" i="21"/>
  <c r="F4" i="21"/>
  <c r="E4" i="21"/>
  <c r="D4" i="21"/>
  <c r="M10" i="21" s="1"/>
  <c r="AE51" i="20"/>
  <c r="AD51" i="20"/>
  <c r="AC51" i="20"/>
  <c r="AB51" i="20"/>
  <c r="AE50" i="20"/>
  <c r="AD50" i="20"/>
  <c r="AC50" i="20"/>
  <c r="AB50" i="20"/>
  <c r="AE49" i="20"/>
  <c r="AD49" i="20"/>
  <c r="AC49" i="20"/>
  <c r="AB49" i="20"/>
  <c r="AE48" i="20"/>
  <c r="AD48" i="20"/>
  <c r="AC48" i="20"/>
  <c r="AB48" i="20"/>
  <c r="AE47" i="20"/>
  <c r="AD47" i="20"/>
  <c r="AC47" i="20"/>
  <c r="AB47" i="20"/>
  <c r="AE46" i="20"/>
  <c r="AD46" i="20"/>
  <c r="AC46" i="20"/>
  <c r="AB46" i="20"/>
  <c r="Z8" i="20"/>
  <c r="Y8" i="20"/>
  <c r="U8" i="20"/>
  <c r="T8" i="20"/>
  <c r="S8" i="20"/>
  <c r="R8" i="20"/>
  <c r="Q8" i="20"/>
  <c r="H8" i="20"/>
  <c r="G8" i="20"/>
  <c r="F8" i="20"/>
  <c r="E8" i="20"/>
  <c r="D8" i="20"/>
  <c r="Z6" i="20"/>
  <c r="Y6" i="20"/>
  <c r="U6" i="20"/>
  <c r="T6" i="20"/>
  <c r="S6" i="20"/>
  <c r="R6" i="20"/>
  <c r="Q6" i="20"/>
  <c r="H6" i="20"/>
  <c r="G6" i="20"/>
  <c r="F6" i="20"/>
  <c r="E6" i="20"/>
  <c r="D6" i="20"/>
  <c r="Z4" i="20"/>
  <c r="Y4" i="20"/>
  <c r="AB28" i="20" s="1"/>
  <c r="U4" i="20"/>
  <c r="T4" i="20"/>
  <c r="S4" i="20"/>
  <c r="R4" i="20"/>
  <c r="Q4" i="20"/>
  <c r="L4" i="20"/>
  <c r="K4" i="20"/>
  <c r="J4" i="20"/>
  <c r="I4" i="20"/>
  <c r="H4" i="20"/>
  <c r="G4" i="20"/>
  <c r="F4" i="20"/>
  <c r="E4" i="20"/>
  <c r="D4" i="20"/>
  <c r="O10" i="20" s="1"/>
  <c r="W10" i="20" s="1"/>
  <c r="AE51" i="19"/>
  <c r="AD51" i="19"/>
  <c r="AC51" i="19"/>
  <c r="AB51" i="19"/>
  <c r="AE50" i="19"/>
  <c r="AD50" i="19"/>
  <c r="AC50" i="19"/>
  <c r="AB50" i="19"/>
  <c r="AE49" i="19"/>
  <c r="AD49" i="19"/>
  <c r="AC49" i="19"/>
  <c r="AB49" i="19"/>
  <c r="AE48" i="19"/>
  <c r="AD48" i="19"/>
  <c r="AC48" i="19"/>
  <c r="AB48" i="19"/>
  <c r="AE47" i="19"/>
  <c r="AD47" i="19"/>
  <c r="AC47" i="19"/>
  <c r="AB47" i="19"/>
  <c r="AE46" i="19"/>
  <c r="AD46" i="19"/>
  <c r="AC46" i="19"/>
  <c r="AB46" i="19"/>
  <c r="Z8" i="19"/>
  <c r="Y8" i="19"/>
  <c r="U8" i="19"/>
  <c r="T8" i="19"/>
  <c r="S8" i="19"/>
  <c r="R8" i="19"/>
  <c r="Q8" i="19"/>
  <c r="H8" i="19"/>
  <c r="G8" i="19"/>
  <c r="F8" i="19"/>
  <c r="E8" i="19"/>
  <c r="D8" i="19"/>
  <c r="Z6" i="19"/>
  <c r="Y6" i="19"/>
  <c r="U6" i="19"/>
  <c r="T6" i="19"/>
  <c r="S6" i="19"/>
  <c r="R6" i="19"/>
  <c r="Q6" i="19"/>
  <c r="H6" i="19"/>
  <c r="G6" i="19"/>
  <c r="F6" i="19"/>
  <c r="E6" i="19"/>
  <c r="D6" i="19"/>
  <c r="Z4" i="19"/>
  <c r="Y4" i="19"/>
  <c r="AB28" i="19" s="1"/>
  <c r="U4" i="19"/>
  <c r="T4" i="19"/>
  <c r="S4" i="19"/>
  <c r="R4" i="19"/>
  <c r="Q4" i="19"/>
  <c r="L4" i="19"/>
  <c r="K4" i="19"/>
  <c r="J4" i="19"/>
  <c r="I4" i="19"/>
  <c r="H4" i="19"/>
  <c r="G4" i="19"/>
  <c r="F4" i="19"/>
  <c r="E4" i="19"/>
  <c r="D4" i="19"/>
  <c r="O10" i="19" s="1"/>
  <c r="W10" i="19" s="1"/>
  <c r="AE51" i="18"/>
  <c r="AD51" i="18"/>
  <c r="AC51" i="18"/>
  <c r="AB51" i="18"/>
  <c r="AE50" i="18"/>
  <c r="AD50" i="18"/>
  <c r="AC50" i="18"/>
  <c r="AB50" i="18"/>
  <c r="AE49" i="18"/>
  <c r="AD49" i="18"/>
  <c r="AC49" i="18"/>
  <c r="AB49" i="18"/>
  <c r="AE48" i="18"/>
  <c r="AD48" i="18"/>
  <c r="AC48" i="18"/>
  <c r="AB48" i="18"/>
  <c r="AE47" i="18"/>
  <c r="AD47" i="18"/>
  <c r="AC47" i="18"/>
  <c r="AB47" i="18"/>
  <c r="AE46" i="18"/>
  <c r="AD46" i="18"/>
  <c r="AC46" i="18"/>
  <c r="AB46" i="18"/>
  <c r="Z8" i="18"/>
  <c r="Y8" i="18"/>
  <c r="U8" i="18"/>
  <c r="T8" i="18"/>
  <c r="S8" i="18"/>
  <c r="R8" i="18"/>
  <c r="Q8" i="18"/>
  <c r="H8" i="18"/>
  <c r="G8" i="18"/>
  <c r="F8" i="18"/>
  <c r="E8" i="18"/>
  <c r="D8" i="18"/>
  <c r="Z6" i="18"/>
  <c r="Y6" i="18"/>
  <c r="U6" i="18"/>
  <c r="T6" i="18"/>
  <c r="S6" i="18"/>
  <c r="R6" i="18"/>
  <c r="Q6" i="18"/>
  <c r="H6" i="18"/>
  <c r="G6" i="18"/>
  <c r="F6" i="18"/>
  <c r="E6" i="18"/>
  <c r="D6" i="18"/>
  <c r="Z4" i="18"/>
  <c r="Y4" i="18"/>
  <c r="AB28" i="18" s="1"/>
  <c r="U4" i="18"/>
  <c r="T4" i="18"/>
  <c r="S4" i="18"/>
  <c r="R4" i="18"/>
  <c r="Q4" i="18"/>
  <c r="L4" i="18"/>
  <c r="K4" i="18"/>
  <c r="J4" i="18"/>
  <c r="I4" i="18"/>
  <c r="H4" i="18"/>
  <c r="G4" i="18"/>
  <c r="F4" i="18"/>
  <c r="E4" i="18"/>
  <c r="D4" i="18"/>
  <c r="AE51" i="17"/>
  <c r="AD51" i="17"/>
  <c r="AC51" i="17"/>
  <c r="AB51" i="17"/>
  <c r="A51" i="17"/>
  <c r="AE50" i="17"/>
  <c r="AD50" i="17"/>
  <c r="AC50" i="17"/>
  <c r="AB50" i="17"/>
  <c r="AE49" i="17"/>
  <c r="AD49" i="17"/>
  <c r="AC49" i="17"/>
  <c r="AB49" i="17"/>
  <c r="AE48" i="17"/>
  <c r="AD48" i="17"/>
  <c r="AC48" i="17"/>
  <c r="AB48" i="17"/>
  <c r="AE47" i="17"/>
  <c r="AD47" i="17"/>
  <c r="AC47" i="17"/>
  <c r="AB47" i="17"/>
  <c r="AE46" i="17"/>
  <c r="AD46" i="17"/>
  <c r="AC46" i="17"/>
  <c r="AB46" i="17"/>
  <c r="AB28" i="17"/>
  <c r="N52" i="17" s="1"/>
  <c r="Z8" i="17"/>
  <c r="Y8" i="17"/>
  <c r="U8" i="17"/>
  <c r="T8" i="17"/>
  <c r="S8" i="17"/>
  <c r="R8" i="17"/>
  <c r="Q8" i="17"/>
  <c r="H8" i="17"/>
  <c r="G8" i="17"/>
  <c r="F8" i="17"/>
  <c r="E8" i="17"/>
  <c r="D8" i="17"/>
  <c r="Z6" i="17"/>
  <c r="Y6" i="17"/>
  <c r="U6" i="17"/>
  <c r="T6" i="17"/>
  <c r="S6" i="17"/>
  <c r="R6" i="17"/>
  <c r="Q6" i="17"/>
  <c r="H6" i="17"/>
  <c r="G6" i="17"/>
  <c r="F6" i="17"/>
  <c r="E6" i="17"/>
  <c r="D6" i="17"/>
  <c r="Z4" i="17"/>
  <c r="Y4" i="17"/>
  <c r="U4" i="17"/>
  <c r="T4" i="17"/>
  <c r="S4" i="17"/>
  <c r="R4" i="17"/>
  <c r="Q4" i="17"/>
  <c r="L4" i="17"/>
  <c r="K4" i="17"/>
  <c r="J4" i="17"/>
  <c r="I4" i="17"/>
  <c r="H4" i="17"/>
  <c r="G4" i="17"/>
  <c r="F4" i="17"/>
  <c r="E4" i="17"/>
  <c r="D4" i="17"/>
  <c r="M36" i="16"/>
  <c r="M35" i="16"/>
  <c r="H10" i="16"/>
  <c r="A26" i="16"/>
  <c r="A25" i="16"/>
  <c r="A21" i="16"/>
  <c r="A17" i="16"/>
  <c r="AE51" i="16"/>
  <c r="AD51" i="16"/>
  <c r="AC51" i="16"/>
  <c r="AB51" i="16"/>
  <c r="AE50" i="16"/>
  <c r="AD50" i="16"/>
  <c r="AC50" i="16"/>
  <c r="AB50" i="16"/>
  <c r="AE49" i="16"/>
  <c r="AD49" i="16"/>
  <c r="AC49" i="16"/>
  <c r="AB49" i="16"/>
  <c r="AE48" i="16"/>
  <c r="AD48" i="16"/>
  <c r="AC48" i="16"/>
  <c r="AB48" i="16"/>
  <c r="AE47" i="16"/>
  <c r="AD47" i="16"/>
  <c r="AC47" i="16"/>
  <c r="AB47" i="16"/>
  <c r="AE46" i="16"/>
  <c r="AD46" i="16"/>
  <c r="AC46" i="16"/>
  <c r="AB46" i="16"/>
  <c r="A19" i="16"/>
  <c r="A18" i="16"/>
  <c r="Z8" i="16"/>
  <c r="Y8" i="16"/>
  <c r="Z6" i="16"/>
  <c r="Y6" i="16"/>
  <c r="U8" i="16"/>
  <c r="T8" i="16"/>
  <c r="S8" i="16"/>
  <c r="R8" i="16"/>
  <c r="Q8" i="16"/>
  <c r="H8" i="16"/>
  <c r="G8" i="16"/>
  <c r="F8" i="16"/>
  <c r="E8" i="16"/>
  <c r="D8" i="16"/>
  <c r="U6" i="16"/>
  <c r="T6" i="16"/>
  <c r="S6" i="16"/>
  <c r="R6" i="16"/>
  <c r="Q6" i="16"/>
  <c r="H6" i="16"/>
  <c r="G6" i="16"/>
  <c r="F6" i="16"/>
  <c r="E6" i="16"/>
  <c r="D6" i="16"/>
  <c r="Z4" i="16"/>
  <c r="Y4" i="16"/>
  <c r="AB28" i="16" s="1"/>
  <c r="U4" i="16"/>
  <c r="T4" i="16"/>
  <c r="S4" i="16"/>
  <c r="R4" i="16"/>
  <c r="Q4" i="16"/>
  <c r="L4" i="16"/>
  <c r="K4" i="16"/>
  <c r="J4" i="16"/>
  <c r="I4" i="16"/>
  <c r="H4" i="16"/>
  <c r="G4" i="16"/>
  <c r="F4" i="16"/>
  <c r="E4" i="16"/>
  <c r="D4" i="16"/>
  <c r="N52" i="21" l="1"/>
  <c r="A31" i="21"/>
  <c r="A52" i="21"/>
  <c r="A30" i="21"/>
  <c r="A29" i="21"/>
  <c r="N50" i="21"/>
  <c r="A50" i="21"/>
  <c r="N51" i="21"/>
  <c r="A51" i="21"/>
  <c r="N52" i="20"/>
  <c r="A52" i="20"/>
  <c r="A50" i="20"/>
  <c r="A30" i="20"/>
  <c r="A29" i="20"/>
  <c r="N50" i="20"/>
  <c r="A31" i="20"/>
  <c r="A51" i="20"/>
  <c r="N51" i="20"/>
  <c r="N52" i="19"/>
  <c r="A29" i="19"/>
  <c r="A52" i="19"/>
  <c r="N50" i="19"/>
  <c r="A50" i="19"/>
  <c r="N51" i="19"/>
  <c r="A31" i="19"/>
  <c r="A51" i="19"/>
  <c r="A30" i="19"/>
  <c r="O10" i="18"/>
  <c r="W10" i="18" s="1"/>
  <c r="N52" i="18"/>
  <c r="A29" i="18"/>
  <c r="A52" i="18"/>
  <c r="A31" i="18"/>
  <c r="N50" i="18"/>
  <c r="A50" i="18"/>
  <c r="N51" i="18"/>
  <c r="A51" i="18"/>
  <c r="A30" i="18"/>
  <c r="M10" i="17"/>
  <c r="A29" i="17"/>
  <c r="N51" i="17"/>
  <c r="A30" i="17"/>
  <c r="A50" i="17"/>
  <c r="A52" i="17"/>
  <c r="A31" i="17"/>
  <c r="N50" i="17"/>
  <c r="M10" i="16"/>
  <c r="N52" i="16"/>
  <c r="A29" i="16"/>
  <c r="A52" i="16"/>
  <c r="N50" i="16"/>
  <c r="A50" i="16"/>
  <c r="N51" i="16"/>
  <c r="A31" i="16"/>
  <c r="A51" i="16"/>
  <c r="A30" i="16"/>
  <c r="A21" i="15"/>
  <c r="A20" i="15"/>
  <c r="A19" i="15"/>
  <c r="AE53" i="15"/>
  <c r="AD53" i="15"/>
  <c r="AC53" i="15"/>
  <c r="AB53" i="15"/>
  <c r="AE52" i="15"/>
  <c r="AD52" i="15"/>
  <c r="AC52" i="15"/>
  <c r="AB52" i="15"/>
  <c r="AE51" i="15"/>
  <c r="AD51" i="15"/>
  <c r="AC51" i="15"/>
  <c r="AB51" i="15"/>
  <c r="AE50" i="15"/>
  <c r="AD50" i="15"/>
  <c r="AC50" i="15"/>
  <c r="AB50" i="15"/>
  <c r="AE49" i="15"/>
  <c r="AD49" i="15"/>
  <c r="AC49" i="15"/>
  <c r="AB49" i="15"/>
  <c r="AE48" i="15"/>
  <c r="AD48" i="15"/>
  <c r="AC48" i="15"/>
  <c r="AB48" i="15"/>
  <c r="Z12" i="15"/>
  <c r="Y12" i="15"/>
  <c r="Z4" i="15"/>
  <c r="Y4" i="15"/>
  <c r="Z8" i="15"/>
  <c r="Y8" i="15"/>
  <c r="X8" i="15"/>
  <c r="W8" i="15"/>
  <c r="V8" i="15"/>
  <c r="H8" i="15"/>
  <c r="G8" i="15"/>
  <c r="F8" i="15"/>
  <c r="E8" i="15"/>
  <c r="D8" i="15"/>
  <c r="D12" i="15"/>
  <c r="C12" i="15"/>
  <c r="Z6" i="15"/>
  <c r="Y6" i="15"/>
  <c r="X6" i="15"/>
  <c r="W6" i="15"/>
  <c r="V6" i="15"/>
  <c r="H6" i="15"/>
  <c r="G6" i="15"/>
  <c r="F6" i="15"/>
  <c r="E6" i="15"/>
  <c r="D6" i="15"/>
  <c r="U4" i="15"/>
  <c r="T4" i="15"/>
  <c r="S4" i="15"/>
  <c r="R4" i="15"/>
  <c r="Q4" i="15"/>
  <c r="L4" i="15"/>
  <c r="K4" i="15"/>
  <c r="J4" i="15"/>
  <c r="I4" i="15"/>
  <c r="H4" i="15"/>
  <c r="G4" i="15"/>
  <c r="F4" i="15"/>
  <c r="E4" i="15"/>
  <c r="D4" i="15"/>
  <c r="S12" i="15" l="1"/>
  <c r="AB30" i="15"/>
  <c r="O8" i="15"/>
  <c r="N54" i="15" l="1"/>
  <c r="A33" i="15"/>
  <c r="A32" i="15"/>
  <c r="A53" i="15"/>
  <c r="A52" i="15"/>
  <c r="A31" i="15"/>
  <c r="N53" i="15"/>
  <c r="N52" i="15"/>
  <c r="A54" i="15"/>
</calcChain>
</file>

<file path=xl/sharedStrings.xml><?xml version="1.0" encoding="utf-8"?>
<sst xmlns="http://schemas.openxmlformats.org/spreadsheetml/2006/main" count="747" uniqueCount="93">
  <si>
    <t>Punti Gomma</t>
  </si>
  <si>
    <t>Punti Freno</t>
  </si>
  <si>
    <t>Punti Carrozzeria</t>
  </si>
  <si>
    <t>Heavy Downshift</t>
  </si>
  <si>
    <t>Sosta ai Box</t>
  </si>
  <si>
    <t>Veloce:</t>
  </si>
  <si>
    <t>Lunga:</t>
  </si>
  <si>
    <t>Bonus</t>
  </si>
  <si>
    <t>Slittamento</t>
  </si>
  <si>
    <t>Overshooting</t>
  </si>
  <si>
    <t>x1</t>
  </si>
  <si>
    <t>x2</t>
  </si>
  <si>
    <t>Caselle in eccesso</t>
  </si>
  <si>
    <t>2*</t>
  </si>
  <si>
    <t>3*</t>
  </si>
  <si>
    <t>Eliminato</t>
  </si>
  <si>
    <t>Frenata d'Emergenza</t>
  </si>
  <si>
    <t>è possibile utilizzare un PP al posto dei Punti Struttura contrassegnati con *</t>
  </si>
  <si>
    <t>Forzare il blocco</t>
  </si>
  <si>
    <r>
      <t xml:space="preserve">Se il pilota si trova la strada bloccata, può attraversare, ma non sostare, una sola casella che lo blocca, pagando </t>
    </r>
    <r>
      <rPr>
        <b/>
        <sz val="9"/>
        <color theme="1"/>
        <rFont val="Calibri"/>
        <family val="2"/>
        <scheme val="minor"/>
      </rPr>
      <t>1 Punto Freno</t>
    </r>
    <r>
      <rPr>
        <sz val="9"/>
        <color theme="1"/>
        <rFont val="Calibri"/>
        <family val="2"/>
        <scheme val="minor"/>
      </rPr>
      <t xml:space="preserve"> ed </t>
    </r>
    <r>
      <rPr>
        <b/>
        <sz val="9"/>
        <color theme="1"/>
        <rFont val="Calibri"/>
        <family val="2"/>
        <scheme val="minor"/>
      </rPr>
      <t>1 Punto Carrozzeria;</t>
    </r>
    <r>
      <rPr>
        <sz val="9"/>
        <color theme="1"/>
        <rFont val="Calibri"/>
        <family val="2"/>
        <scheme val="minor"/>
      </rPr>
      <t xml:space="preserve"> un segnalino detriti dovrà essere posto nella casella dove la vettura termina il movimento.</t>
    </r>
  </si>
  <si>
    <t>5° Marcia</t>
  </si>
  <si>
    <t>6° Marcia</t>
  </si>
  <si>
    <t>4° Marcia o inferiore</t>
  </si>
  <si>
    <r>
      <t xml:space="preserve">Tentativo di uscita dai Box: </t>
    </r>
    <r>
      <rPr>
        <b/>
        <sz val="10"/>
        <color theme="1"/>
        <rFont val="Calibri"/>
        <family val="2"/>
        <scheme val="minor"/>
      </rPr>
      <t>Tira un D20, se il test ha successo esci immediatamente in 3° marcia, se lo fallisci esci il turno successivo in 4° marcia o inferiore</t>
    </r>
  </si>
  <si>
    <t>marcia ingresso ai box</t>
  </si>
  <si>
    <t>entrata ai box</t>
  </si>
  <si>
    <t>non dichiarata</t>
  </si>
  <si>
    <t>successo</t>
  </si>
  <si>
    <t>dichiarata</t>
  </si>
  <si>
    <t>Sel</t>
  </si>
  <si>
    <t>per saltare 1 marcia spendi 1 Punto Trasmissione</t>
  </si>
  <si>
    <t>per saltare 2 marcie spendi 1 Punto Trasmissione e 1 Punto Freno</t>
  </si>
  <si>
    <t>per saltare 3 marcie spendi 1 Punto Trasmissione, 1 Punto Freno e 1 Punto Motore</t>
  </si>
  <si>
    <t>Cambio gomme e ripristino di 2 Punti Benzina; tentativo uscita box nello stesso turno di entrata</t>
  </si>
  <si>
    <t>Cambio gomme e ripristino di 4 PB e di 1 PA +2 PA per ogni PX assegnato; tentativo uscita box turno succesivo</t>
  </si>
  <si>
    <t>PA Disponibili:</t>
  </si>
  <si>
    <t>PA Utilizzati:</t>
  </si>
  <si>
    <r>
      <t>Tenuta di Strada su pista asciutta:</t>
    </r>
    <r>
      <rPr>
        <sz val="11"/>
        <color theme="1"/>
        <rFont val="Calibri"/>
        <family val="2"/>
        <scheme val="minor"/>
      </rPr>
      <t xml:space="preserve"> da 1 a 4 su un D20 perdi un Punto Sospensione</t>
    </r>
  </si>
  <si>
    <r>
      <t>Tenuta di Strada su pista bagnata:</t>
    </r>
    <r>
      <rPr>
        <sz val="11"/>
        <color theme="1"/>
        <rFont val="Calibri"/>
        <family val="2"/>
        <scheme val="minor"/>
      </rPr>
      <t xml:space="preserve"> da 1 a 4 su un D20 perdi un Punto Sospensione</t>
    </r>
  </si>
  <si>
    <t xml:space="preserve">Se un pilota ottiene il risultato massimo in 5° o 6° Marcia, alla fine del suo turno, tutti i piloti in 4°, 5° o 6° marcia effettuano una verifica motore </t>
  </si>
  <si>
    <t>Tiro collisione: tira un D20, perdi un PC con un risultato inferiore o uguale al valore di difficoltà della curva (i rettilinei hanno Valore di Difficoltà pari a 1)</t>
  </si>
  <si>
    <t>Penalità di -1 al tiro di dado in caso in cui l'auto adiacente per cui si fa il test, sia in testacoda, stallo o eliminata</t>
  </si>
  <si>
    <t>Penalità di -1 al tiro di dado in caso di pista bagnata</t>
  </si>
  <si>
    <t>Componenti Tipiche</t>
  </si>
  <si>
    <t>Componenti Avanzate</t>
  </si>
  <si>
    <t>Verifica Motore pista asciiutta: da 1 a 4 su un D20, perdi un PM e lasci una Macchia d'Olio nella casella di destinazione</t>
  </si>
  <si>
    <t>Verifica Motore pista asciiutta: da 1 a 5 su un D20, perdi un PM e lasci una Macchia d'Olio nella casella di destinazione</t>
  </si>
  <si>
    <t>Verifica Motore pista bagnata: da 1 a 4 su un D20, perdi un PM e lasci una Macchia d'Olio nella casella di destinazione</t>
  </si>
  <si>
    <t>Verifica Motore pista bagnata: da 1 a 3 su un D20, perdi un PM e lasci una Macchia d'Olio nella casella di destinazione</t>
  </si>
  <si>
    <t>Pista Asciutta</t>
  </si>
  <si>
    <t>Pista Bagnata</t>
  </si>
  <si>
    <t>nessuno</t>
  </si>
  <si>
    <t>una casella</t>
  </si>
  <si>
    <t>+1 (1° giro)</t>
  </si>
  <si>
    <r>
      <t xml:space="preserve">Test di Affidabilità Meccanica tira un D20 </t>
    </r>
    <r>
      <rPr>
        <sz val="9"/>
        <color rgb="FFFF0000"/>
        <rFont val="Calibri"/>
        <family val="2"/>
        <scheme val="minor"/>
      </rPr>
      <t>(con segnalino "Auto Danneggiata" il pilota è eliminato automaticamente)</t>
    </r>
    <r>
      <rPr>
        <b/>
        <sz val="11"/>
        <color theme="1"/>
        <rFont val="Calibri"/>
        <family val="2"/>
        <scheme val="minor"/>
      </rPr>
      <t>:</t>
    </r>
  </si>
  <si>
    <r>
      <t xml:space="preserve">da 1 a 12 </t>
    </r>
    <r>
      <rPr>
        <b/>
        <sz val="11"/>
        <rFont val="Calibri"/>
        <family val="2"/>
        <scheme val="minor"/>
      </rPr>
      <t>l’auto è eliminata</t>
    </r>
  </si>
  <si>
    <r>
      <t xml:space="preserve">da 1 a 7 </t>
    </r>
    <r>
      <rPr>
        <b/>
        <sz val="11"/>
        <rFont val="Calibri"/>
        <family val="2"/>
        <scheme val="minor"/>
      </rPr>
      <t>l’auto è eliminata</t>
    </r>
  </si>
  <si>
    <r>
      <t xml:space="preserve">da 1 a 2 </t>
    </r>
    <r>
      <rPr>
        <b/>
        <sz val="11"/>
        <rFont val="Calibri"/>
        <family val="2"/>
        <scheme val="minor"/>
      </rPr>
      <t>l’auto è eliminata</t>
    </r>
  </si>
  <si>
    <t>da 13 a 17 l'auto va in testacoda ed acquisisce il segnalino "Auto Danneggiata"</t>
  </si>
  <si>
    <t>da 8 a 12 l'auto va in testacoda ed acquisisce il segnalino "Auto Danneggiata"</t>
  </si>
  <si>
    <t>da 3 a 7 l'auto va in testacoda ed acquisisce il segnalino "Auto Danneggiata"</t>
  </si>
  <si>
    <t>con 18+ l'auto acquisisce il segnalino "Auto Danneggiata"</t>
  </si>
  <si>
    <t>con 13+ l'auto acquisisce il segnalino "Auto Danneggiata"</t>
  </si>
  <si>
    <t>con 8+ l'auto acquisisce il segnalino "Auto Danneggiata"</t>
  </si>
  <si>
    <t>Pneumatici Normali</t>
  </si>
  <si>
    <t>Pneumatici Sportivi</t>
  </si>
  <si>
    <t>Garage Storico:</t>
  </si>
  <si>
    <t>Seleziona Garage</t>
  </si>
  <si>
    <t>Lampottini</t>
  </si>
  <si>
    <t>GutVon-Gaz</t>
  </si>
  <si>
    <t>Lingiery-Talvolt</t>
  </si>
  <si>
    <t>McSbyrrell</t>
  </si>
  <si>
    <t>Phonda</t>
  </si>
  <si>
    <t xml:space="preserve">Se un pilota ottiene il risultato massimo in 5° o 6° Marcia, alla fine del suo turno, se ti trovi in 4°, 5° o 6° marcia devi effettuare un test verifica motore </t>
  </si>
  <si>
    <t xml:space="preserve">Se un pilota ottiene il risultato massimo in 5° o 6° Marcia, alla fine del suo turno, se ti trovi in 5° o 6° marcia devi effettuare un test verifica motore </t>
  </si>
  <si>
    <t>Tiro collisione: tira un D20, perdi un Punto Carrozzeria con un risultato inferiore o uguale al valore di difficoltà della curva o alla marcia inserita alla partenza</t>
  </si>
  <si>
    <t>Tiro collisione: tira un D20, perdi un Punto Carrozzeria con un risultato inferiore o uguale a 1</t>
  </si>
  <si>
    <t>Tenuta di Strada su pista asciutta: da 1 a 4 su un D20 perdi un Punto Sospensione</t>
  </si>
  <si>
    <t>Tenuta di Strada su pista bagnata: da 1 a 5 su un D20 perdi un Punto Sospensione</t>
  </si>
  <si>
    <t>Tenuta di Strada su pista asciutta: da 1 a 3 su un D20 perdi un Punto Sospensione</t>
  </si>
  <si>
    <t>Tenuta di Strada su pista bagnata: da 1 a 4 su un D20 perdi un Punto Sospensione</t>
  </si>
  <si>
    <t>per saltare 1 marcia spendi 1 PT</t>
  </si>
  <si>
    <t>per saltare 3 marcie spendi 1 PT + 1 PF + 1 PM</t>
  </si>
  <si>
    <t>per saltare 2 marcie spendi 1 PT + 1 PF</t>
  </si>
  <si>
    <t>Prova Turbocompressore: tira un D20</t>
  </si>
  <si>
    <t>da 1 a 4 perdi 1 PB + 1 PM</t>
  </si>
  <si>
    <t>da 5 a 19 perdi 1 PB</t>
  </si>
  <si>
    <t>con 20 nessun consumo</t>
  </si>
  <si>
    <t>da 5 a 14 perdi 1 PB</t>
  </si>
  <si>
    <t>con 15 o più nessun consumo</t>
  </si>
  <si>
    <t>Griglia:</t>
  </si>
  <si>
    <t>Trucco Sporco:</t>
  </si>
  <si>
    <t>PA da assegnare: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</si>
</sst>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indexed="8"/>
      <name val="Verdana"/>
      <family val="2"/>
    </font>
    <font>
      <sz val="12"/>
      <color indexed="8"/>
      <name val="Verdana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rgb="FFFFFF00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FF66CC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CC00CC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n">
        <color auto="1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00B050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70C0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ck">
        <color rgb="FFFF66CC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FFFF00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CC00CC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/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0" fontId="2" fillId="0" borderId="0">
      <alignment vertical="top" wrapText="1"/>
    </xf>
    <xf numFmtId="0" fontId="3" fillId="0" borderId="0"/>
  </cellStyleXfs>
  <cellXfs count="218">
    <xf numFmtId="0" fontId="0" fillId="0" borderId="0" xfId="0"/>
    <xf numFmtId="0" fontId="3" fillId="0" borderId="0" xfId="4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9" fontId="0" fillId="0" borderId="0" xfId="0" applyNumberFormat="1"/>
    <xf numFmtId="0" fontId="10" fillId="0" borderId="0" xfId="0" applyFont="1"/>
    <xf numFmtId="0" fontId="4" fillId="0" borderId="28" xfId="0" applyFont="1" applyBorder="1"/>
    <xf numFmtId="0" fontId="0" fillId="0" borderId="29" xfId="0" applyBorder="1"/>
    <xf numFmtId="0" fontId="0" fillId="0" borderId="30" xfId="0" applyBorder="1"/>
    <xf numFmtId="0" fontId="5" fillId="8" borderId="2" xfId="0" applyFont="1" applyFill="1" applyBorder="1"/>
    <xf numFmtId="0" fontId="0" fillId="8" borderId="0" xfId="0" applyFill="1"/>
    <xf numFmtId="0" fontId="5" fillId="10" borderId="2" xfId="0" applyFont="1" applyFill="1" applyBorder="1"/>
    <xf numFmtId="0" fontId="0" fillId="10" borderId="0" xfId="0" applyFill="1"/>
    <xf numFmtId="0" fontId="0" fillId="8" borderId="3" xfId="0" applyFill="1" applyBorder="1"/>
    <xf numFmtId="0" fontId="0" fillId="10" borderId="3" xfId="0" applyFill="1" applyBorder="1"/>
    <xf numFmtId="0" fontId="0" fillId="12" borderId="0" xfId="0" applyFill="1"/>
    <xf numFmtId="0" fontId="0" fillId="12" borderId="3" xfId="0" applyFill="1" applyBorder="1"/>
    <xf numFmtId="0" fontId="0" fillId="9" borderId="0" xfId="0" applyFill="1"/>
    <xf numFmtId="0" fontId="0" fillId="9" borderId="3" xfId="0" applyFill="1" applyBorder="1"/>
    <xf numFmtId="0" fontId="4" fillId="3" borderId="28" xfId="0" applyFont="1" applyFill="1" applyBorder="1"/>
    <xf numFmtId="0" fontId="0" fillId="3" borderId="29" xfId="0" applyFill="1" applyBorder="1"/>
    <xf numFmtId="0" fontId="0" fillId="3" borderId="30" xfId="0" applyFill="1" applyBorder="1"/>
    <xf numFmtId="0" fontId="4" fillId="5" borderId="28" xfId="0" applyFont="1" applyFill="1" applyBorder="1"/>
    <xf numFmtId="0" fontId="0" fillId="5" borderId="29" xfId="0" applyFill="1" applyBorder="1"/>
    <xf numFmtId="0" fontId="5" fillId="5" borderId="29" xfId="0" applyFont="1" applyFill="1" applyBorder="1"/>
    <xf numFmtId="0" fontId="0" fillId="5" borderId="30" xfId="0" applyFill="1" applyBorder="1"/>
    <xf numFmtId="0" fontId="9" fillId="15" borderId="2" xfId="0" applyFont="1" applyFill="1" applyBorder="1"/>
    <xf numFmtId="0" fontId="0" fillId="15" borderId="0" xfId="0" applyFill="1"/>
    <xf numFmtId="0" fontId="5" fillId="15" borderId="0" xfId="0" applyFont="1" applyFill="1"/>
    <xf numFmtId="0" fontId="0" fillId="15" borderId="7" xfId="0" applyFill="1" applyBorder="1"/>
    <xf numFmtId="0" fontId="9" fillId="15" borderId="0" xfId="0" applyFont="1" applyFill="1"/>
    <xf numFmtId="0" fontId="0" fillId="15" borderId="3" xfId="0" applyFill="1" applyBorder="1"/>
    <xf numFmtId="0" fontId="4" fillId="3" borderId="29" xfId="0" applyFont="1" applyFill="1" applyBorder="1"/>
    <xf numFmtId="0" fontId="4" fillId="3" borderId="37" xfId="0" applyFont="1" applyFill="1" applyBorder="1"/>
    <xf numFmtId="0" fontId="4" fillId="17" borderId="0" xfId="0" applyFont="1" applyFill="1"/>
    <xf numFmtId="0" fontId="4" fillId="17" borderId="0" xfId="0" applyFont="1" applyFill="1" applyAlignment="1">
      <alignment horizontal="center" vertical="center"/>
    </xf>
    <xf numFmtId="0" fontId="4" fillId="17" borderId="36" xfId="0" applyFont="1" applyFill="1" applyBorder="1" applyAlignment="1">
      <alignment horizontal="center" vertical="center"/>
    </xf>
    <xf numFmtId="0" fontId="4" fillId="17" borderId="2" xfId="0" applyFont="1" applyFill="1" applyBorder="1"/>
    <xf numFmtId="0" fontId="5" fillId="4" borderId="2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18" borderId="2" xfId="0" applyFont="1" applyFill="1" applyBorder="1"/>
    <xf numFmtId="0" fontId="5" fillId="18" borderId="0" xfId="0" applyFont="1" applyFill="1"/>
    <xf numFmtId="0" fontId="5" fillId="18" borderId="0" xfId="0" applyFont="1" applyFill="1" applyAlignment="1">
      <alignment horizontal="center" vertical="center"/>
    </xf>
    <xf numFmtId="0" fontId="12" fillId="4" borderId="4" xfId="0" applyFont="1" applyFill="1" applyBorder="1"/>
    <xf numFmtId="0" fontId="12" fillId="4" borderId="5" xfId="0" applyFont="1" applyFill="1" applyBorder="1"/>
    <xf numFmtId="0" fontId="13" fillId="4" borderId="5" xfId="0" applyFont="1" applyFill="1" applyBorder="1"/>
    <xf numFmtId="0" fontId="13" fillId="4" borderId="6" xfId="0" applyFont="1" applyFill="1" applyBorder="1"/>
    <xf numFmtId="0" fontId="13" fillId="4" borderId="39" xfId="0" applyFont="1" applyFill="1" applyBorder="1"/>
    <xf numFmtId="0" fontId="13" fillId="4" borderId="38" xfId="0" applyFont="1" applyFill="1" applyBorder="1"/>
    <xf numFmtId="0" fontId="0" fillId="6" borderId="0" xfId="0" applyFill="1"/>
    <xf numFmtId="0" fontId="5" fillId="6" borderId="0" xfId="0" applyFont="1" applyFill="1"/>
    <xf numFmtId="0" fontId="0" fillId="6" borderId="3" xfId="0" applyFill="1" applyBorder="1"/>
    <xf numFmtId="0" fontId="14" fillId="5" borderId="0" xfId="0" applyFont="1" applyFill="1" applyAlignment="1">
      <alignment horizontal="center"/>
    </xf>
    <xf numFmtId="0" fontId="5" fillId="15" borderId="0" xfId="0" applyFont="1" applyFill="1" applyAlignment="1">
      <alignment horizontal="left"/>
    </xf>
    <xf numFmtId="0" fontId="5" fillId="15" borderId="7" xfId="0" applyFont="1" applyFill="1" applyBorder="1"/>
    <xf numFmtId="0" fontId="5" fillId="6" borderId="0" xfId="0" applyFont="1" applyFill="1" applyAlignment="1">
      <alignment horizontal="left"/>
    </xf>
    <xf numFmtId="0" fontId="5" fillId="6" borderId="7" xfId="0" applyFont="1" applyFill="1" applyBorder="1"/>
    <xf numFmtId="0" fontId="14" fillId="5" borderId="0" xfId="0" applyFont="1" applyFill="1" applyAlignment="1">
      <alignment horizontal="left"/>
    </xf>
    <xf numFmtId="0" fontId="9" fillId="5" borderId="0" xfId="0" applyFont="1" applyFill="1" applyAlignment="1">
      <alignment horizontal="center"/>
    </xf>
    <xf numFmtId="0" fontId="14" fillId="5" borderId="0" xfId="0" applyFont="1" applyFill="1" applyAlignment="1">
      <alignment horizontal="left" vertical="top"/>
    </xf>
    <xf numFmtId="0" fontId="5" fillId="15" borderId="5" xfId="0" applyFont="1" applyFill="1" applyBorder="1" applyAlignment="1">
      <alignment horizontal="left"/>
    </xf>
    <xf numFmtId="0" fontId="5" fillId="15" borderId="31" xfId="0" applyFont="1" applyFill="1" applyBorder="1"/>
    <xf numFmtId="0" fontId="14" fillId="5" borderId="7" xfId="0" applyFont="1" applyFill="1" applyBorder="1" applyAlignment="1">
      <alignment horizontal="left" vertical="top"/>
    </xf>
    <xf numFmtId="0" fontId="5" fillId="15" borderId="3" xfId="0" applyFont="1" applyFill="1" applyBorder="1"/>
    <xf numFmtId="0" fontId="5" fillId="6" borderId="3" xfId="0" applyFont="1" applyFill="1" applyBorder="1"/>
    <xf numFmtId="0" fontId="5" fillId="15" borderId="6" xfId="0" applyFont="1" applyFill="1" applyBorder="1"/>
    <xf numFmtId="0" fontId="14" fillId="5" borderId="3" xfId="0" applyFont="1" applyFill="1" applyBorder="1" applyAlignment="1">
      <alignment horizontal="left" vertical="top"/>
    </xf>
    <xf numFmtId="0" fontId="7" fillId="19" borderId="4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19" borderId="43" xfId="0" applyFont="1" applyFill="1" applyBorder="1" applyAlignment="1">
      <alignment horizontal="center" vertical="center"/>
    </xf>
    <xf numFmtId="0" fontId="7" fillId="19" borderId="44" xfId="0" applyFont="1" applyFill="1" applyBorder="1" applyAlignment="1">
      <alignment horizontal="center" vertical="center"/>
    </xf>
    <xf numFmtId="0" fontId="7" fillId="19" borderId="41" xfId="0" applyFont="1" applyFill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19" borderId="45" xfId="0" applyFont="1" applyFill="1" applyBorder="1" applyAlignment="1">
      <alignment horizontal="center" vertical="center"/>
    </xf>
    <xf numFmtId="0" fontId="7" fillId="19" borderId="47" xfId="0" applyFont="1" applyFill="1" applyBorder="1" applyAlignment="1">
      <alignment horizontal="center" vertical="center"/>
    </xf>
    <xf numFmtId="0" fontId="7" fillId="19" borderId="48" xfId="0" applyFont="1" applyFill="1" applyBorder="1" applyAlignment="1">
      <alignment horizontal="center" vertical="center"/>
    </xf>
    <xf numFmtId="0" fontId="0" fillId="9" borderId="2" xfId="0" applyFill="1" applyBorder="1"/>
    <xf numFmtId="0" fontId="0" fillId="12" borderId="2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15" fillId="0" borderId="0" xfId="0" applyFont="1" applyAlignment="1">
      <alignment horizontal="left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9" fillId="2" borderId="2" xfId="0" applyFont="1" applyFill="1" applyBorder="1"/>
    <xf numFmtId="0" fontId="0" fillId="2" borderId="0" xfId="0" applyFill="1"/>
    <xf numFmtId="0" fontId="5" fillId="2" borderId="0" xfId="0" applyFont="1" applyFill="1"/>
    <xf numFmtId="0" fontId="0" fillId="2" borderId="3" xfId="0" applyFill="1" applyBorder="1"/>
    <xf numFmtId="0" fontId="9" fillId="20" borderId="4" xfId="0" applyFont="1" applyFill="1" applyBorder="1"/>
    <xf numFmtId="0" fontId="0" fillId="20" borderId="5" xfId="0" applyFill="1" applyBorder="1"/>
    <xf numFmtId="0" fontId="5" fillId="20" borderId="5" xfId="0" applyFont="1" applyFill="1" applyBorder="1"/>
    <xf numFmtId="0" fontId="0" fillId="20" borderId="6" xfId="0" applyFill="1" applyBorder="1"/>
    <xf numFmtId="0" fontId="4" fillId="3" borderId="58" xfId="0" applyFont="1" applyFill="1" applyBorder="1"/>
    <xf numFmtId="0" fontId="0" fillId="3" borderId="59" xfId="0" applyFill="1" applyBorder="1"/>
    <xf numFmtId="0" fontId="0" fillId="3" borderId="60" xfId="0" applyFill="1" applyBorder="1"/>
    <xf numFmtId="0" fontId="4" fillId="4" borderId="61" xfId="0" applyFont="1" applyFill="1" applyBorder="1"/>
    <xf numFmtId="0" fontId="0" fillId="4" borderId="34" xfId="0" applyFill="1" applyBorder="1"/>
    <xf numFmtId="0" fontId="0" fillId="4" borderId="35" xfId="0" applyFill="1" applyBorder="1"/>
    <xf numFmtId="0" fontId="0" fillId="0" borderId="68" xfId="0" applyBorder="1"/>
    <xf numFmtId="0" fontId="0" fillId="0" borderId="32" xfId="0" applyBorder="1"/>
    <xf numFmtId="0" fontId="0" fillId="0" borderId="69" xfId="0" applyBorder="1"/>
    <xf numFmtId="0" fontId="0" fillId="0" borderId="70" xfId="0" applyBorder="1"/>
    <xf numFmtId="0" fontId="0" fillId="0" borderId="33" xfId="0" applyBorder="1"/>
    <xf numFmtId="0" fontId="0" fillId="0" borderId="71" xfId="0" applyBorder="1"/>
    <xf numFmtId="0" fontId="5" fillId="16" borderId="0" xfId="0" applyFont="1" applyFill="1"/>
    <xf numFmtId="0" fontId="5" fillId="16" borderId="3" xfId="0" applyFont="1" applyFill="1" applyBorder="1"/>
    <xf numFmtId="0" fontId="5" fillId="14" borderId="5" xfId="0" applyFont="1" applyFill="1" applyBorder="1"/>
    <xf numFmtId="0" fontId="5" fillId="14" borderId="6" xfId="0" applyFont="1" applyFill="1" applyBorder="1"/>
    <xf numFmtId="0" fontId="9" fillId="16" borderId="2" xfId="0" applyFont="1" applyFill="1" applyBorder="1"/>
    <xf numFmtId="0" fontId="9" fillId="14" borderId="4" xfId="0" applyFont="1" applyFill="1" applyBorder="1"/>
    <xf numFmtId="0" fontId="12" fillId="0" borderId="29" xfId="0" applyFont="1" applyBorder="1"/>
    <xf numFmtId="0" fontId="5" fillId="8" borderId="4" xfId="0" applyFont="1" applyFill="1" applyBorder="1"/>
    <xf numFmtId="0" fontId="0" fillId="8" borderId="5" xfId="0" applyFill="1" applyBorder="1"/>
    <xf numFmtId="0" fontId="0" fillId="8" borderId="6" xfId="0" applyFill="1" applyBorder="1"/>
    <xf numFmtId="0" fontId="4" fillId="11" borderId="28" xfId="0" applyFont="1" applyFill="1" applyBorder="1"/>
    <xf numFmtId="0" fontId="4" fillId="11" borderId="29" xfId="0" applyFont="1" applyFill="1" applyBorder="1"/>
    <xf numFmtId="0" fontId="4" fillId="11" borderId="30" xfId="0" applyFont="1" applyFill="1" applyBorder="1"/>
    <xf numFmtId="0" fontId="0" fillId="8" borderId="2" xfId="0" applyFill="1" applyBorder="1"/>
    <xf numFmtId="0" fontId="0" fillId="10" borderId="2" xfId="0" applyFill="1" applyBorder="1"/>
    <xf numFmtId="0" fontId="0" fillId="8" borderId="4" xfId="0" applyFill="1" applyBorder="1"/>
    <xf numFmtId="0" fontId="4" fillId="21" borderId="29" xfId="0" applyFont="1" applyFill="1" applyBorder="1"/>
    <xf numFmtId="0" fontId="4" fillId="21" borderId="30" xfId="0" applyFont="1" applyFill="1" applyBorder="1"/>
    <xf numFmtId="0" fontId="0" fillId="22" borderId="0" xfId="0" applyFill="1"/>
    <xf numFmtId="0" fontId="0" fillId="22" borderId="3" xfId="0" applyFill="1" applyBorder="1"/>
    <xf numFmtId="0" fontId="0" fillId="22" borderId="5" xfId="0" applyFill="1" applyBorder="1"/>
    <xf numFmtId="0" fontId="0" fillId="22" borderId="6" xfId="0" applyFill="1" applyBorder="1"/>
    <xf numFmtId="0" fontId="0" fillId="23" borderId="0" xfId="0" applyFill="1"/>
    <xf numFmtId="0" fontId="0" fillId="23" borderId="3" xfId="0" applyFill="1" applyBorder="1"/>
    <xf numFmtId="0" fontId="1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15" borderId="4" xfId="0" applyFont="1" applyFill="1" applyBorder="1" applyAlignment="1">
      <alignment horizontal="center"/>
    </xf>
    <xf numFmtId="0" fontId="9" fillId="15" borderId="5" xfId="0" applyFont="1" applyFill="1" applyBorder="1" applyAlignment="1">
      <alignment horizontal="center"/>
    </xf>
    <xf numFmtId="0" fontId="5" fillId="15" borderId="5" xfId="0" applyFont="1" applyFill="1" applyBorder="1" applyAlignment="1">
      <alignment horizontal="center"/>
    </xf>
    <xf numFmtId="0" fontId="9" fillId="15" borderId="40" xfId="0" applyFont="1" applyFill="1" applyBorder="1" applyAlignment="1">
      <alignment horizontal="center"/>
    </xf>
    <xf numFmtId="0" fontId="9" fillId="15" borderId="2" xfId="0" applyFont="1" applyFill="1" applyBorder="1" applyAlignment="1">
      <alignment horizontal="center"/>
    </xf>
    <xf numFmtId="0" fontId="9" fillId="15" borderId="0" xfId="0" applyFont="1" applyFill="1" applyAlignment="1">
      <alignment horizontal="center"/>
    </xf>
    <xf numFmtId="0" fontId="5" fillId="15" borderId="0" xfId="0" applyFont="1" applyFill="1" applyAlignment="1">
      <alignment horizontal="center"/>
    </xf>
    <xf numFmtId="0" fontId="9" fillId="15" borderId="1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4" fillId="7" borderId="28" xfId="0" applyFont="1" applyFill="1" applyBorder="1" applyAlignment="1">
      <alignment horizontal="left" vertical="center" wrapText="1"/>
    </xf>
    <xf numFmtId="0" fontId="4" fillId="7" borderId="29" xfId="0" applyFont="1" applyFill="1" applyBorder="1" applyAlignment="1">
      <alignment horizontal="left" vertical="center" wrapText="1"/>
    </xf>
    <xf numFmtId="0" fontId="4" fillId="7" borderId="30" xfId="0" applyFont="1" applyFill="1" applyBorder="1" applyAlignment="1">
      <alignment horizontal="left" vertical="center" wrapText="1"/>
    </xf>
    <xf numFmtId="0" fontId="4" fillId="13" borderId="28" xfId="0" applyFont="1" applyFill="1" applyBorder="1" applyAlignment="1">
      <alignment horizontal="left" wrapText="1"/>
    </xf>
    <xf numFmtId="0" fontId="4" fillId="13" borderId="29" xfId="0" applyFont="1" applyFill="1" applyBorder="1" applyAlignment="1">
      <alignment horizontal="left" wrapText="1"/>
    </xf>
    <xf numFmtId="0" fontId="4" fillId="13" borderId="30" xfId="0" applyFont="1" applyFill="1" applyBorder="1" applyAlignment="1">
      <alignment horizontal="left" wrapText="1"/>
    </xf>
    <xf numFmtId="0" fontId="5" fillId="4" borderId="72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17" borderId="36" xfId="0" applyFont="1" applyFill="1" applyBorder="1" applyAlignment="1">
      <alignment horizontal="center" textRotation="90"/>
    </xf>
    <xf numFmtId="0" fontId="4" fillId="5" borderId="28" xfId="0" applyFont="1" applyFill="1" applyBorder="1" applyAlignment="1">
      <alignment horizontal="left" vertical="top" wrapText="1"/>
    </xf>
    <xf numFmtId="0" fontId="4" fillId="5" borderId="29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wrapText="1"/>
    </xf>
    <xf numFmtId="0" fontId="14" fillId="5" borderId="0" xfId="0" applyFont="1" applyFill="1" applyAlignment="1">
      <alignment horizontal="center" wrapText="1"/>
    </xf>
    <xf numFmtId="0" fontId="14" fillId="5" borderId="1" xfId="0" applyFont="1" applyFill="1" applyBorder="1" applyAlignment="1">
      <alignment horizontal="center" wrapText="1"/>
    </xf>
    <xf numFmtId="49" fontId="0" fillId="2" borderId="66" xfId="0" applyNumberFormat="1" applyFill="1" applyBorder="1" applyAlignment="1">
      <alignment horizontal="center"/>
    </xf>
    <xf numFmtId="49" fontId="0" fillId="2" borderId="57" xfId="0" applyNumberFormat="1" applyFill="1" applyBorder="1" applyAlignment="1">
      <alignment horizontal="center"/>
    </xf>
    <xf numFmtId="49" fontId="0" fillId="2" borderId="67" xfId="0" applyNumberFormat="1" applyFill="1" applyBorder="1" applyAlignment="1">
      <alignment horizontal="center"/>
    </xf>
    <xf numFmtId="49" fontId="0" fillId="6" borderId="66" xfId="0" applyNumberFormat="1" applyFill="1" applyBorder="1" applyAlignment="1">
      <alignment horizontal="center"/>
    </xf>
    <xf numFmtId="49" fontId="0" fillId="6" borderId="57" xfId="0" applyNumberFormat="1" applyFill="1" applyBorder="1" applyAlignment="1">
      <alignment horizontal="center"/>
    </xf>
    <xf numFmtId="49" fontId="0" fillId="6" borderId="67" xfId="0" applyNumberFormat="1" applyFill="1" applyBorder="1" applyAlignment="1">
      <alignment horizontal="center"/>
    </xf>
    <xf numFmtId="0" fontId="0" fillId="2" borderId="64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0" fillId="2" borderId="65" xfId="0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0" fillId="2" borderId="55" xfId="0" applyFill="1" applyBorder="1" applyAlignment="1">
      <alignment horizontal="center"/>
    </xf>
    <xf numFmtId="0" fontId="0" fillId="2" borderId="63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5" fillId="2" borderId="64" xfId="0" applyFont="1" applyFill="1" applyBorder="1" applyAlignment="1">
      <alignment horizontal="center"/>
    </xf>
    <xf numFmtId="0" fontId="15" fillId="2" borderId="56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6" borderId="64" xfId="0" applyFont="1" applyFill="1" applyBorder="1" applyAlignment="1">
      <alignment horizontal="center"/>
    </xf>
    <xf numFmtId="0" fontId="15" fillId="6" borderId="56" xfId="0" applyFont="1" applyFill="1" applyBorder="1" applyAlignment="1">
      <alignment horizontal="center"/>
    </xf>
    <xf numFmtId="0" fontId="15" fillId="6" borderId="6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6" fillId="0" borderId="49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73" xfId="0" applyFont="1" applyBorder="1" applyAlignment="1">
      <alignment horizontal="center"/>
    </xf>
    <xf numFmtId="0" fontId="4" fillId="0" borderId="74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0" fontId="11" fillId="0" borderId="74" xfId="0" applyFont="1" applyBorder="1" applyAlignment="1">
      <alignment horizontal="center"/>
    </xf>
    <xf numFmtId="0" fontId="18" fillId="0" borderId="73" xfId="0" applyFont="1" applyBorder="1" applyAlignment="1">
      <alignment horizontal="center"/>
    </xf>
    <xf numFmtId="0" fontId="18" fillId="0" borderId="75" xfId="0" applyFont="1" applyBorder="1" applyAlignment="1">
      <alignment horizontal="center"/>
    </xf>
    <xf numFmtId="0" fontId="18" fillId="0" borderId="74" xfId="0" applyFont="1" applyBorder="1" applyAlignment="1">
      <alignment horizontal="center"/>
    </xf>
    <xf numFmtId="0" fontId="18" fillId="0" borderId="0" xfId="0" applyFont="1" applyAlignment="1">
      <alignment horizont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Normale 4" xfId="3" xr:uid="{00000000-0005-0000-0000-000003000000}"/>
    <cellStyle name="Normale 5" xfId="4" xr:uid="{00000000-0005-0000-0000-000004000000}"/>
  </cellStyles>
  <dxfs count="41"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00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3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BB6AEA4-A8D3-4065-BCEC-823B99775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5303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EA9E934-062B-461B-936E-EF7650867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84150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7DA53EB-9E32-42A7-9513-13A9F2C2C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0201F64-BC1E-4C0C-AF33-AB8EB0419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7725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27B4DFD-C098-4402-917E-74043D03C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1BB5B77-0D0D-42CF-9454-9E34FFB2B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9F151EAD-E8E9-4700-B996-0DDC452D5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53035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C066C08C-C510-42A5-97A9-C505D726D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153035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2D175734-980F-4C7D-8648-AC9CC812C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C5DEB0F5-8DA3-4365-8A60-CE0DBDBD6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8FB4D403-6419-4432-8EA5-FDE049835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495" y="2152651"/>
          <a:ext cx="244707" cy="2349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AF1367B7-F48D-4201-B123-7186A9EF4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589" y="0"/>
          <a:ext cx="671810" cy="42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ADDEB14-1A09-4A54-B81E-E7E3239D2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5303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EC71C56-E5B2-43D6-BFC3-49240A925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84150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F287F49-AB3D-45DB-8403-7F4B9619A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6882599-3F83-4346-BCCF-85B539839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7725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84BF6833-6BCB-4842-B5E5-9FE2B2374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5B985938-987E-4FE0-B6B2-5917AC3B1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B4AA7B5E-B851-4C88-B540-C00A5462D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53035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BC97A22-9375-465B-A22C-866F6AC4F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153035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62057C95-2910-4043-9137-7EF83B1EB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85CC624-C6BB-4F33-B4E6-CBD783548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523009DE-421A-4281-9D46-38DA3360C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495" y="2152651"/>
          <a:ext cx="244707" cy="2349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3FF5688A-C434-4AB4-ACFF-D4FF87B0D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589" y="0"/>
          <a:ext cx="671810" cy="42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0ACC7D0-389D-4BD9-A9F9-E95DA9EA5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5303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484B48C-4BD6-42C2-BDD0-CE14C2B8D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84150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A987CDD-C37D-483A-966D-7F7AB0D71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0A2CA5E-8F99-4C1B-A9C0-27FC305DE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7725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CC53BFE3-7068-4C8B-9F82-6E7A67DB2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CD56948-01F7-4278-98D3-671D59C36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5DCE0FD6-8D0A-48CE-BC37-21C6BEB7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53035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8FC8A693-8D80-4D86-B8CC-81BE7E278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153035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D7138161-7431-456F-B1E4-ACAAD7AA3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C3B3C83D-39D8-4106-96EF-CBC3A4FA6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7A64D608-E471-445B-B16F-AF3DA3EFB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495" y="2152651"/>
          <a:ext cx="244707" cy="2349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4F4F12B9-EE74-48FB-89FF-6BCFA9A63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589" y="0"/>
          <a:ext cx="671810" cy="42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F28458-EC2E-46BA-9F22-EAAFECD40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5303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2A0DEED-A6AA-4FDE-A3C8-421507B43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84150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1AF0629-2176-4CF4-A0F9-012854E32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C3242D7-D306-4254-B72E-8686FCA5E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7725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B2B4F47-79AF-48DB-B193-B552FA3F8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152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0778BBB-FE5A-4171-B32E-E80874262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841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C860024-666F-49D3-939D-BE4BECB51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53035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BC75BA8C-0DAA-4497-A0C4-2A937DC0B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153035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0D22F89A-95BC-423A-AF55-76E47D346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470ED966-E71A-4FE3-A3EE-7F3A295D6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3E0D144F-95E1-4A98-B828-A2290FDAD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495" y="2152651"/>
          <a:ext cx="244707" cy="2349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A02780C0-7547-4AD3-B01D-0F7874C74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589" y="0"/>
          <a:ext cx="671810" cy="42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E3D40FD-15D5-473A-92F0-376B8A8CD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1531620"/>
          <a:ext cx="250095" cy="250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2AB8E0F-A71D-4648-B8FB-8D00B41C5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1844040"/>
          <a:ext cx="248127" cy="25009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A977B5D-CB27-462D-8A95-0EA4D838C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7080" y="2156460"/>
          <a:ext cx="250095" cy="250095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0DDD648-E8FE-42D9-853D-679409B5E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6605" y="1844040"/>
          <a:ext cx="250095" cy="250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0075C39-1F9D-4842-A6F0-71E1FA93C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2156460"/>
          <a:ext cx="250095" cy="25009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2AE24D6-EE81-4638-9B5C-0C614E533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3060" y="1844040"/>
          <a:ext cx="250095" cy="25009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41249E10-DC99-4EE7-98C7-7E93AF128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3060" y="1531620"/>
          <a:ext cx="240570" cy="25009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869AA0ED-7AFC-4320-BFCD-60FD86474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7080" y="1531620"/>
          <a:ext cx="250095" cy="2500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CDB26504-1146-48B2-B9B8-8E5F751B5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1495"/>
          <a:ext cx="617347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65FD32BE-78BA-44A0-A91C-E4DE92DE6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4386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4D1A56CF-4C80-4676-85B7-09F27F510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4735" y="2156461"/>
          <a:ext cx="234547" cy="2362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54230C15-9332-43FF-BDF6-D200ED7B2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0549" y="0"/>
          <a:ext cx="661650" cy="428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9451680-35EE-4E23-BAE8-9DAC8E932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6891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EB5FD05-F47B-47B3-BB67-BAFF0E0DF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00025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8B52D67-14A8-4054-8D83-6F8F0A389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2098" y="2296205"/>
          <a:ext cx="257670" cy="246331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</xdr:colOff>
      <xdr:row>5</xdr:row>
      <xdr:rowOff>0</xdr:rowOff>
    </xdr:from>
    <xdr:to>
      <xdr:col>15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CE1F4012-D5B5-435A-8506-A49CE5031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4225" y="20002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52C0E552-D20B-417B-AE39-2FB7F5436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3114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5</xdr:row>
      <xdr:rowOff>0</xdr:rowOff>
    </xdr:from>
    <xdr:to>
      <xdr:col>24</xdr:col>
      <xdr:colOff>13875</xdr:colOff>
      <xdr:row>6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33179401-6DC9-484E-A5D1-094150E2E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9337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3D2445F2-E559-4432-9856-66B36EA2A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9900" y="168910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DCB37F8-4ECE-4AB2-9BE7-C652211CE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200" y="168910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CDD32A54-AE3D-4337-BE85-E23EDDC99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F1A4BA80-F790-4E71-91B2-07A4E4ECC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7</xdr:row>
      <xdr:rowOff>1</xdr:rowOff>
    </xdr:from>
    <xdr:to>
      <xdr:col>24</xdr:col>
      <xdr:colOff>2</xdr:colOff>
      <xdr:row>8</xdr:row>
      <xdr:rowOff>0</xdr:rowOff>
    </xdr:to>
    <xdr:pic>
      <xdr:nvPicPr>
        <xdr:cNvPr id="12" name="Immagine 11" descr="Punti Boost">
          <a:extLst>
            <a:ext uri="{FF2B5EF4-FFF2-40B4-BE49-F238E27FC236}">
              <a16:creationId xmlns:a16="http://schemas.microsoft.com/office/drawing/2014/main" id="{F749EC4C-562D-4933-892E-357B29FA1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495" y="2933701"/>
          <a:ext cx="244707" cy="23874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3" name="Immagine 12" descr="82f23fd2-698c-4431-bc1f-dce4de324b18@corp">
          <a:extLst>
            <a:ext uri="{FF2B5EF4-FFF2-40B4-BE49-F238E27FC236}">
              <a16:creationId xmlns:a16="http://schemas.microsoft.com/office/drawing/2014/main" id="{C029DC50-65E3-483F-AE34-486199AEF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589" y="0"/>
          <a:ext cx="671810" cy="42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13875</xdr:colOff>
      <xdr:row>4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3F46309-BCF3-4F1E-90E4-065524B04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2763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11907</xdr:colOff>
      <xdr:row>6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00F5DFE-D1CE-4BE2-93BB-088A300D7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587500"/>
          <a:ext cx="253207" cy="248825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20</xdr:col>
      <xdr:colOff>13875</xdr:colOff>
      <xdr:row>8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9C1C4A4-0570-491A-A871-D76037E26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300" y="1898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19</xdr:col>
      <xdr:colOff>9525</xdr:colOff>
      <xdr:row>5</xdr:row>
      <xdr:rowOff>0</xdr:rowOff>
    </xdr:from>
    <xdr:to>
      <xdr:col>20</xdr:col>
      <xdr:colOff>23400</xdr:colOff>
      <xdr:row>6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8E9E6BD-8393-4DA8-A69A-14F2D816F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3825" y="1587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13875</xdr:colOff>
      <xdr:row>8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1EDB80B1-36F2-4205-A341-D7679200E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189865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13875</xdr:colOff>
      <xdr:row>12</xdr:row>
      <xdr:rowOff>13875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1F46916D-A37F-43A6-BD8A-F64B80F15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1587500"/>
          <a:ext cx="255175" cy="24882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24</xdr:col>
      <xdr:colOff>4350</xdr:colOff>
      <xdr:row>4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80074516-71A6-4B4D-B761-93C5741A2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1898650"/>
          <a:ext cx="245650" cy="2488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13875</xdr:colOff>
      <xdr:row>4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9C6C21E-F5EF-49CC-829D-BA92471C2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2100" y="1276350"/>
          <a:ext cx="255175" cy="248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104775</xdr:rowOff>
    </xdr:from>
    <xdr:to>
      <xdr:col>26</xdr:col>
      <xdr:colOff>31750</xdr:colOff>
      <xdr:row>1</xdr:row>
      <xdr:rowOff>887170</xdr:rowOff>
    </xdr:to>
    <xdr:pic>
      <xdr:nvPicPr>
        <xdr:cNvPr id="10" name="Immagine 9" descr="Marce">
          <a:extLst>
            <a:ext uri="{FF2B5EF4-FFF2-40B4-BE49-F238E27FC236}">
              <a16:creationId xmlns:a16="http://schemas.microsoft.com/office/drawing/2014/main" id="{FA4965E9-9F46-4CF5-A0EC-03760090B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225"/>
          <a:ext cx="6305550" cy="782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BCF2BFF2-1AC5-4242-8E83-986EF0F4E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54025" cy="380149"/>
        </a:xfrm>
        <a:prstGeom prst="rect">
          <a:avLst/>
        </a:prstGeom>
      </xdr:spPr>
    </xdr:pic>
    <xdr:clientData/>
  </xdr:twoCellAnchor>
  <xdr:twoCellAnchor>
    <xdr:from>
      <xdr:col>22</xdr:col>
      <xdr:colOff>237895</xdr:colOff>
      <xdr:row>11</xdr:row>
      <xdr:rowOff>1</xdr:rowOff>
    </xdr:from>
    <xdr:to>
      <xdr:col>24</xdr:col>
      <xdr:colOff>2</xdr:colOff>
      <xdr:row>12</xdr:row>
      <xdr:rowOff>3798</xdr:rowOff>
    </xdr:to>
    <xdr:pic>
      <xdr:nvPicPr>
        <xdr:cNvPr id="13" name="Immagine 12" descr="Punti Boost">
          <a:extLst>
            <a:ext uri="{FF2B5EF4-FFF2-40B4-BE49-F238E27FC236}">
              <a16:creationId xmlns:a16="http://schemas.microsoft.com/office/drawing/2014/main" id="{EA2B9C96-C253-436B-9504-7E55BC16F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310" y="2939586"/>
          <a:ext cx="245326" cy="2392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13</xdr:col>
      <xdr:colOff>39689</xdr:colOff>
      <xdr:row>0</xdr:row>
      <xdr:rowOff>0</xdr:rowOff>
    </xdr:from>
    <xdr:to>
      <xdr:col>15</xdr:col>
      <xdr:colOff>228899</xdr:colOff>
      <xdr:row>1</xdr:row>
      <xdr:rowOff>1934</xdr:rowOff>
    </xdr:to>
    <xdr:pic>
      <xdr:nvPicPr>
        <xdr:cNvPr id="14" name="Immagine 13" descr="82f23fd2-698c-4431-bc1f-dce4de324b18@corp">
          <a:extLst>
            <a:ext uri="{FF2B5EF4-FFF2-40B4-BE49-F238E27FC236}">
              <a16:creationId xmlns:a16="http://schemas.microsoft.com/office/drawing/2014/main" id="{967B06CC-F888-4D74-88EC-3AF3FE908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019" y="0"/>
          <a:ext cx="676800" cy="4271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0740A-7651-426B-BCCE-48FB924752BB}">
  <sheetPr>
    <pageSetUpPr fitToPage="1"/>
  </sheetPr>
  <dimension ref="A1:AI53"/>
  <sheetViews>
    <sheetView tabSelected="1" zoomScale="112" zoomScaleNormal="112" workbookViewId="0">
      <selection activeCell="A10" sqref="A10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3" width="9.1796875" hidden="1" customWidth="1"/>
    <col min="34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 t="s">
        <v>67</v>
      </c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 t="s">
        <v>69</v>
      </c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 t="s">
        <v>68</v>
      </c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 t="s">
        <v>70</v>
      </c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 t="s">
        <v>71</v>
      </c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 t="s">
        <v>72</v>
      </c>
    </row>
    <row r="10" spans="1:30" ht="18.75" customHeight="1" thickTop="1" thickBot="1" x14ac:dyDescent="0.5">
      <c r="B10" s="151"/>
      <c r="G10" s="151" t="s">
        <v>35</v>
      </c>
      <c r="H10" s="210">
        <f>IF(S10=AD9,24,23)</f>
        <v>23</v>
      </c>
      <c r="I10" s="211"/>
      <c r="L10" s="151" t="s">
        <v>36</v>
      </c>
      <c r="M10" s="212">
        <f>SUM(C4:L8)+SUM(P4:U8)+SUM(Y4:Z8)+C10</f>
        <v>6</v>
      </c>
      <c r="N10" s="213"/>
      <c r="R10" s="151" t="s">
        <v>66</v>
      </c>
      <c r="S10" s="214" t="s">
        <v>67</v>
      </c>
      <c r="T10" s="215"/>
      <c r="U10" s="215"/>
      <c r="V10" s="215"/>
      <c r="W10" s="215"/>
      <c r="X10" s="215"/>
      <c r="Y10" s="215"/>
      <c r="Z10" s="216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tr">
        <f>IF(S10=AD5,AC17,AB17)</f>
        <v xml:space="preserve">Se un pilota ottiene il risultato massimo in 5° o 6° Marcia, alla fine del suo turno, se ti trovi in 4°, 5° o 6° marcia devi effettuare un test verifica motore 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  <c r="AB17" t="s">
        <v>73</v>
      </c>
      <c r="AC17" t="s">
        <v>74</v>
      </c>
    </row>
    <row r="18" spans="1:35" ht="15" customHeight="1" x14ac:dyDescent="0.35">
      <c r="A18" s="107" t="str">
        <f>AC18</f>
        <v>Verifica Motore pista asciiutta: da 1 a 4 su un D20, perdi un PM e lasci una Macchia d'Olio nella casella di destinazione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  <c r="AB18" t="s">
        <v>46</v>
      </c>
      <c r="AC18" t="s">
        <v>45</v>
      </c>
    </row>
    <row r="19" spans="1:35" ht="15" customHeight="1" thickBot="1" x14ac:dyDescent="0.4">
      <c r="A19" s="111" t="str">
        <f>AC19</f>
        <v>Verifica Motore pista bagnata: da 1 a 3 su un D20, perdi un PM e lasci una Macchia d'Olio nella casella di destinazione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  <c r="AB19" t="s">
        <v>47</v>
      </c>
      <c r="AC19" t="s">
        <v>48</v>
      </c>
    </row>
    <row r="20" spans="1:35" ht="6" customHeight="1" thickTop="1" thickBot="1" x14ac:dyDescent="0.4"/>
    <row r="21" spans="1:35" ht="27" customHeight="1" thickTop="1" x14ac:dyDescent="0.35">
      <c r="A21" s="168" t="str">
        <f>IF(S10=AD8,AC21,AB21)</f>
        <v>Tiro collisione: tira un D20, perdi un Punto Carrozzeria con un risultato inferiore o uguale al valore di difficoltà della curva o alla marcia inserita alla partenza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B21" t="s">
        <v>75</v>
      </c>
      <c r="AC21" t="s">
        <v>76</v>
      </c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tr">
        <f>IF(S10=AD7,AC25,AB25)</f>
        <v>Tenuta di Strada su pista asciutta: da 1 a 4 su un D20 perdi un Punto Sospensione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  <c r="AB25" t="s">
        <v>77</v>
      </c>
      <c r="AC25" t="s">
        <v>79</v>
      </c>
    </row>
    <row r="26" spans="1:35" ht="15" thickBot="1" x14ac:dyDescent="0.4">
      <c r="A26" s="118" t="str">
        <f>IF(S10=AD7,AC26,AB26)</f>
        <v>Tenuta di Strada su pista bagnata: da 1 a 5 su un D20 perdi un Punto Sospensione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  <c r="AB26" t="s">
        <v>78</v>
      </c>
      <c r="AC26" t="s">
        <v>80</v>
      </c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tr">
        <f>IF(S10=AD6,AC35,AB35)</f>
        <v>da 5 a 19 perdi 1 PB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  <c r="AB35" t="s">
        <v>86</v>
      </c>
      <c r="AC35" t="s">
        <v>88</v>
      </c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tr">
        <f>IF(S10=AD6,AC36,AB36)</f>
        <v>con 20 nessun consumo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  <c r="AB36" t="s">
        <v>87</v>
      </c>
      <c r="AC36" t="s">
        <v>89</v>
      </c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52:B52"/>
    <mergeCell ref="C52:F52"/>
    <mergeCell ref="N52:O52"/>
    <mergeCell ref="P52:S52"/>
    <mergeCell ref="A50:B50"/>
    <mergeCell ref="C50:F50"/>
    <mergeCell ref="N50:O50"/>
    <mergeCell ref="P50:S50"/>
    <mergeCell ref="A51:B51"/>
    <mergeCell ref="C51:F51"/>
    <mergeCell ref="N51:O51"/>
    <mergeCell ref="P51:S51"/>
    <mergeCell ref="A17:Z17"/>
    <mergeCell ref="A21:Z21"/>
    <mergeCell ref="M39:Z42"/>
    <mergeCell ref="L40:L42"/>
    <mergeCell ref="A48:Z48"/>
    <mergeCell ref="A49:B49"/>
    <mergeCell ref="C49:F49"/>
    <mergeCell ref="N49:O49"/>
    <mergeCell ref="P49:S49"/>
    <mergeCell ref="H15:J15"/>
    <mergeCell ref="K15:M15"/>
    <mergeCell ref="N15:P15"/>
    <mergeCell ref="Q15:S15"/>
    <mergeCell ref="T15:V15"/>
    <mergeCell ref="W15:Y15"/>
    <mergeCell ref="H14:J14"/>
    <mergeCell ref="K14:M14"/>
    <mergeCell ref="N14:P14"/>
    <mergeCell ref="Q14:S14"/>
    <mergeCell ref="T14:V14"/>
    <mergeCell ref="W14:Y14"/>
    <mergeCell ref="H12:P12"/>
    <mergeCell ref="Q12:Y12"/>
    <mergeCell ref="H13:J13"/>
    <mergeCell ref="K13:M13"/>
    <mergeCell ref="N13:P13"/>
    <mergeCell ref="Q13:S13"/>
    <mergeCell ref="T13:V13"/>
    <mergeCell ref="W13:Y13"/>
    <mergeCell ref="A1:B1"/>
    <mergeCell ref="D1:M1"/>
    <mergeCell ref="Q1:Z1"/>
    <mergeCell ref="A2:Z2"/>
    <mergeCell ref="H10:I10"/>
    <mergeCell ref="M10:N10"/>
    <mergeCell ref="S10:Z10"/>
  </mergeCells>
  <conditionalFormatting sqref="M10:N10">
    <cfRule type="cellIs" dxfId="10" priority="11" operator="greaterThan">
      <formula>H10</formula>
    </cfRule>
  </conditionalFormatting>
  <dataValidations count="5">
    <dataValidation type="list" allowBlank="1" showInputMessage="1" showErrorMessage="1" sqref="A4" xr:uid="{314A109E-AB61-4C06-A095-EB3FBC1036FE}">
      <formula1>$AB$4:$AB$14</formula1>
    </dataValidation>
    <dataValidation type="list" allowBlank="1" showInputMessage="1" showErrorMessage="1" sqref="N4 N8 N6 A8 A6" xr:uid="{55A36BE5-D815-48D5-8AD7-690EDE9CA8FC}">
      <formula1>$AB$4:$AB$10</formula1>
    </dataValidation>
    <dataValidation type="list" allowBlank="1" showInputMessage="1" showErrorMessage="1" sqref="S10:Z10" xr:uid="{99255239-9268-463F-922E-48F28E0D3C8D}">
      <formula1>$AD$4:$AD$9</formula1>
    </dataValidation>
    <dataValidation type="list" allowBlank="1" showInputMessage="1" showErrorMessage="1" sqref="W4 W8 W6" xr:uid="{A4175501-01F9-46DC-9601-FCF0810B7155}">
      <formula1>$AC$4:$AC$7</formula1>
    </dataValidation>
    <dataValidation showInputMessage="1" showErrorMessage="1" sqref="Q1" xr:uid="{5DC432E2-E907-4636-AA60-DBB3609A5425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DDAD1D33-7D11-448E-AE74-82334FFBB5FE}">
            <xm:f>NOT(ISERROR(SEARCH(#REF!,T10)))</xm:f>
            <xm:f>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6E069B63-FE23-40C9-AB7A-4A5FDCD3CA0A}">
            <xm:f>NOT(ISERROR(SEARCH(AE8,T10)))</xm:f>
            <xm:f>AE8</xm:f>
            <x14:dxf>
              <fill>
                <patternFill>
                  <bgColor rgb="FF92D050"/>
                </patternFill>
              </fill>
            </x14:dxf>
          </x14:cfRule>
          <x14:cfRule type="containsText" priority="3" operator="containsText" id="{33C17801-F8D1-4144-9E60-7370526E1DAB}">
            <xm:f>NOT(ISERROR(SEARCH(AE7,T10)))</xm:f>
            <xm:f>AE7</xm:f>
            <x14:dxf>
              <fill>
                <patternFill>
                  <bgColor rgb="FF00B0F0"/>
                </patternFill>
              </fill>
            </x14:dxf>
          </x14:cfRule>
          <x14:cfRule type="containsText" priority="4" operator="containsText" id="{8ABAC7F1-2CE9-4828-B10D-48884FD8F0E8}">
            <xm:f>NOT(ISERROR(SEARCH(AE6,T10)))</xm:f>
            <xm:f>AE6</xm:f>
            <x14:dxf>
              <fill>
                <patternFill>
                  <bgColor rgb="FFFF0000"/>
                </patternFill>
              </fill>
            </x14:dxf>
          </x14:cfRule>
          <x14:cfRule type="containsText" priority="5" operator="containsText" id="{C03D1664-A6CB-4DA6-8983-5E8E7BEDBD5A}">
            <xm:f>NOT(ISERROR(SEARCH(AE5,T10)))</xm:f>
            <xm:f>AE5</xm:f>
            <x14:dxf>
              <fill>
                <patternFill>
                  <bgColor theme="0" tint="-0.14996795556505021"/>
                </patternFill>
              </fill>
            </x14:dxf>
          </x14:cfRule>
          <xm:sqref>T10:Z10</xm:sqref>
        </x14:conditionalFormatting>
        <x14:conditionalFormatting xmlns:xm="http://schemas.microsoft.com/office/excel/2006/main">
          <x14:cfRule type="containsText" priority="6" operator="containsText" id="{C23728E2-6B62-4B08-A60B-EC4860884909}">
            <xm:f>NOT(ISERROR(SEARCH(AD9,S10)))</xm:f>
            <xm:f>AD9</xm:f>
            <x14:dxf>
              <fill>
                <patternFill>
                  <bgColor rgb="FFFFFF00"/>
                </patternFill>
              </fill>
            </x14:dxf>
          </x14:cfRule>
          <x14:cfRule type="containsText" priority="7" operator="containsText" id="{E99F9880-4FB5-4EE3-96B0-DE481031F12B}">
            <xm:f>NOT(ISERROR(SEARCH(AD8,S10)))</xm:f>
            <xm:f>AD8</xm:f>
            <x14:dxf>
              <fill>
                <patternFill>
                  <bgColor rgb="FF92D050"/>
                </patternFill>
              </fill>
            </x14:dxf>
          </x14:cfRule>
          <x14:cfRule type="containsText" priority="8" operator="containsText" id="{277CC2CF-AB27-49CD-AFF2-D62D265D276E}">
            <xm:f>NOT(ISERROR(SEARCH(AD7,S10)))</xm:f>
            <xm:f>AD7</xm:f>
            <x14:dxf>
              <fill>
                <patternFill>
                  <bgColor rgb="FF00B0F0"/>
                </patternFill>
              </fill>
            </x14:dxf>
          </x14:cfRule>
          <x14:cfRule type="containsText" priority="9" operator="containsText" id="{92ADA500-4CCF-4861-9702-6F0359E21B74}">
            <xm:f>NOT(ISERROR(SEARCH(AD6,S10)))</xm:f>
            <xm:f>AD6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63D7E9C0-1275-48C1-9C66-638BEE1683E3}">
            <xm:f>NOT(ISERROR(SEARCH(AD5,S10)))</xm:f>
            <xm:f>AD5</xm:f>
            <x14:dxf>
              <fill>
                <patternFill>
                  <bgColor theme="0" tint="-0.14996795556505021"/>
                </patternFill>
              </fill>
            </x14:dxf>
          </x14:cfRule>
          <xm:sqref>S10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7C8D2-53C8-4EAD-92D6-211406E86EB6}">
  <sheetPr>
    <pageSetUpPr fitToPage="1"/>
  </sheetPr>
  <dimension ref="A1:AI53"/>
  <sheetViews>
    <sheetView zoomScale="112" zoomScaleNormal="112" workbookViewId="0">
      <selection sqref="A1:B1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4" width="9.1796875" hidden="1" customWidth="1"/>
    <col min="35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/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/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/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/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/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/>
    </row>
    <row r="10" spans="1:30" ht="18.75" customHeight="1" thickTop="1" thickBot="1" x14ac:dyDescent="0.4">
      <c r="B10" s="151"/>
      <c r="F10" s="152" t="s">
        <v>35</v>
      </c>
      <c r="G10" s="210">
        <v>22</v>
      </c>
      <c r="H10" s="211"/>
      <c r="N10" s="152" t="s">
        <v>36</v>
      </c>
      <c r="O10" s="212">
        <f>SUM(C4:L8)+SUM(P4:U8)+SUM(Y4:Z8)</f>
        <v>6</v>
      </c>
      <c r="P10" s="213"/>
      <c r="R10" s="151"/>
      <c r="V10" s="152" t="s">
        <v>92</v>
      </c>
      <c r="W10" s="210">
        <f>G10-O10</f>
        <v>16</v>
      </c>
      <c r="X10" s="211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">
        <v>73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</row>
    <row r="18" spans="1:35" ht="15" customHeight="1" x14ac:dyDescent="0.35">
      <c r="A18" s="107" t="s">
        <v>45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</row>
    <row r="19" spans="1:35" ht="15" customHeight="1" thickBot="1" x14ac:dyDescent="0.4">
      <c r="A19" s="111" t="s">
        <v>48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</row>
    <row r="20" spans="1:35" ht="6" customHeight="1" thickTop="1" thickBot="1" x14ac:dyDescent="0.4"/>
    <row r="21" spans="1:35" ht="27" customHeight="1" thickTop="1" x14ac:dyDescent="0.35">
      <c r="A21" s="168" t="s">
        <v>75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">
        <v>77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</row>
    <row r="26" spans="1:35" ht="15" thickBot="1" x14ac:dyDescent="0.4">
      <c r="A26" s="118" t="s">
        <v>78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">
        <v>86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">
        <v>87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1:B1"/>
    <mergeCell ref="D1:M1"/>
    <mergeCell ref="Q1:Z1"/>
    <mergeCell ref="A2:Z2"/>
    <mergeCell ref="G10:H10"/>
    <mergeCell ref="O10:P10"/>
    <mergeCell ref="W10:X10"/>
    <mergeCell ref="H12:P12"/>
    <mergeCell ref="Q12:Y12"/>
    <mergeCell ref="H13:J13"/>
    <mergeCell ref="K13:M13"/>
    <mergeCell ref="N13:P13"/>
    <mergeCell ref="Q13:S13"/>
    <mergeCell ref="T13:V13"/>
    <mergeCell ref="W13:Y13"/>
    <mergeCell ref="T15:V15"/>
    <mergeCell ref="W15:Y15"/>
    <mergeCell ref="H14:J14"/>
    <mergeCell ref="K14:M14"/>
    <mergeCell ref="N14:P14"/>
    <mergeCell ref="Q14:S14"/>
    <mergeCell ref="T14:V14"/>
    <mergeCell ref="W14:Y14"/>
    <mergeCell ref="A49:B49"/>
    <mergeCell ref="C49:F49"/>
    <mergeCell ref="N49:O49"/>
    <mergeCell ref="P49:S49"/>
    <mergeCell ref="H15:J15"/>
    <mergeCell ref="K15:M15"/>
    <mergeCell ref="N15:P15"/>
    <mergeCell ref="Q15:S15"/>
    <mergeCell ref="A17:Z17"/>
    <mergeCell ref="A21:Z21"/>
    <mergeCell ref="M39:Z42"/>
    <mergeCell ref="L40:L42"/>
    <mergeCell ref="A48:Z48"/>
    <mergeCell ref="A52:B52"/>
    <mergeCell ref="C52:F52"/>
    <mergeCell ref="N52:O52"/>
    <mergeCell ref="P52:S52"/>
    <mergeCell ref="A50:B50"/>
    <mergeCell ref="C50:F50"/>
    <mergeCell ref="N50:O50"/>
    <mergeCell ref="P50:S50"/>
    <mergeCell ref="A51:B51"/>
    <mergeCell ref="C51:F51"/>
    <mergeCell ref="N51:O51"/>
    <mergeCell ref="P51:S51"/>
  </mergeCells>
  <conditionalFormatting sqref="O10:P10">
    <cfRule type="cellIs" dxfId="40" priority="2" operator="greaterThan">
      <formula>G10</formula>
    </cfRule>
  </conditionalFormatting>
  <conditionalFormatting sqref="W10:X10">
    <cfRule type="cellIs" dxfId="39" priority="1" operator="lessThan">
      <formula>0</formula>
    </cfRule>
  </conditionalFormatting>
  <dataValidations count="4">
    <dataValidation showInputMessage="1" showErrorMessage="1" sqref="Q1" xr:uid="{954BF996-7745-4977-8539-7ACA05DCF9E1}"/>
    <dataValidation type="list" allowBlank="1" showInputMessage="1" showErrorMessage="1" sqref="W4 W8 W6" xr:uid="{16FAA4F1-5D91-4C4D-8ADC-8239E4EF5CAC}">
      <formula1>$AC$4:$AC$7</formula1>
    </dataValidation>
    <dataValidation type="list" allowBlank="1" showInputMessage="1" showErrorMessage="1" sqref="N4 N8 N6 A8 A6" xr:uid="{FD504179-0F05-4838-9470-5B7D45BE0FD1}">
      <formula1>$AB$4:$AB$10</formula1>
    </dataValidation>
    <dataValidation type="list" allowBlank="1" showInputMessage="1" showErrorMessage="1" sqref="A4" xr:uid="{2B40C4B9-E023-4A43-9CFA-74EB9F49DE65}">
      <formula1>$AB$4:$AB$14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F448D-3F09-4206-A475-F1ED8BFCA3A1}">
  <sheetPr>
    <pageSetUpPr fitToPage="1"/>
  </sheetPr>
  <dimension ref="A1:AI53"/>
  <sheetViews>
    <sheetView topLeftCell="A46" zoomScale="112" zoomScaleNormal="112" workbookViewId="0">
      <selection sqref="A1:B1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4" width="9.1796875" hidden="1" customWidth="1"/>
    <col min="35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/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/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/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/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/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/>
    </row>
    <row r="10" spans="1:30" ht="18.75" customHeight="1" thickTop="1" thickBot="1" x14ac:dyDescent="0.4">
      <c r="B10" s="151"/>
      <c r="F10" s="152" t="s">
        <v>35</v>
      </c>
      <c r="G10" s="210">
        <v>22</v>
      </c>
      <c r="H10" s="211"/>
      <c r="N10" s="152" t="s">
        <v>36</v>
      </c>
      <c r="O10" s="212">
        <f>SUM(C4:L8)+SUM(P4:U8)+SUM(Y4:Z8)</f>
        <v>6</v>
      </c>
      <c r="P10" s="213"/>
      <c r="R10" s="151"/>
      <c r="V10" s="152" t="s">
        <v>92</v>
      </c>
      <c r="W10" s="210">
        <f>G10-O10</f>
        <v>16</v>
      </c>
      <c r="X10" s="211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">
        <v>73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</row>
    <row r="18" spans="1:35" ht="15" customHeight="1" x14ac:dyDescent="0.35">
      <c r="A18" s="107" t="s">
        <v>45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</row>
    <row r="19" spans="1:35" ht="15" customHeight="1" thickBot="1" x14ac:dyDescent="0.4">
      <c r="A19" s="111" t="s">
        <v>48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</row>
    <row r="20" spans="1:35" ht="6" customHeight="1" thickTop="1" thickBot="1" x14ac:dyDescent="0.4"/>
    <row r="21" spans="1:35" ht="27" customHeight="1" thickTop="1" x14ac:dyDescent="0.35">
      <c r="A21" s="168" t="s">
        <v>75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">
        <v>77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</row>
    <row r="26" spans="1:35" ht="15" thickBot="1" x14ac:dyDescent="0.4">
      <c r="A26" s="118" t="s">
        <v>78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">
        <v>86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">
        <v>87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1:B1"/>
    <mergeCell ref="D1:M1"/>
    <mergeCell ref="Q1:Z1"/>
    <mergeCell ref="A2:Z2"/>
    <mergeCell ref="G10:H10"/>
    <mergeCell ref="O10:P10"/>
    <mergeCell ref="W10:X10"/>
    <mergeCell ref="W14:Y14"/>
    <mergeCell ref="H12:P12"/>
    <mergeCell ref="Q12:Y12"/>
    <mergeCell ref="H13:J13"/>
    <mergeCell ref="K13:M13"/>
    <mergeCell ref="N13:P13"/>
    <mergeCell ref="Q13:S13"/>
    <mergeCell ref="T13:V13"/>
    <mergeCell ref="W13:Y13"/>
    <mergeCell ref="H14:J14"/>
    <mergeCell ref="K14:M14"/>
    <mergeCell ref="N14:P14"/>
    <mergeCell ref="Q14:S14"/>
    <mergeCell ref="T14:V14"/>
    <mergeCell ref="A49:B49"/>
    <mergeCell ref="C49:F49"/>
    <mergeCell ref="N49:O49"/>
    <mergeCell ref="P49:S49"/>
    <mergeCell ref="H15:J15"/>
    <mergeCell ref="K15:M15"/>
    <mergeCell ref="N15:P15"/>
    <mergeCell ref="Q15:S15"/>
    <mergeCell ref="A17:Z17"/>
    <mergeCell ref="A21:Z21"/>
    <mergeCell ref="M39:Z42"/>
    <mergeCell ref="L40:L42"/>
    <mergeCell ref="A48:Z48"/>
    <mergeCell ref="T15:V15"/>
    <mergeCell ref="W15:Y15"/>
    <mergeCell ref="A52:B52"/>
    <mergeCell ref="C52:F52"/>
    <mergeCell ref="N52:O52"/>
    <mergeCell ref="P52:S52"/>
    <mergeCell ref="A50:B50"/>
    <mergeCell ref="C50:F50"/>
    <mergeCell ref="N50:O50"/>
    <mergeCell ref="P50:S50"/>
    <mergeCell ref="A51:B51"/>
    <mergeCell ref="C51:F51"/>
    <mergeCell ref="N51:O51"/>
    <mergeCell ref="P51:S51"/>
  </mergeCells>
  <conditionalFormatting sqref="O10:P10">
    <cfRule type="cellIs" dxfId="38" priority="2" operator="greaterThan">
      <formula>G10</formula>
    </cfRule>
  </conditionalFormatting>
  <conditionalFormatting sqref="W10:X10">
    <cfRule type="cellIs" dxfId="37" priority="1" operator="lessThan">
      <formula>0</formula>
    </cfRule>
  </conditionalFormatting>
  <dataValidations count="4">
    <dataValidation type="list" allowBlank="1" showInputMessage="1" showErrorMessage="1" sqref="A4" xr:uid="{68E9C9D5-8081-422D-82B4-1AA87F7ACBFD}">
      <formula1>$AB$4:$AB$14</formula1>
    </dataValidation>
    <dataValidation type="list" allowBlank="1" showInputMessage="1" showErrorMessage="1" sqref="N4 N8 N6 A8 A6" xr:uid="{EA88B436-4ED0-472A-97BA-17692094822B}">
      <formula1>$AB$4:$AB$10</formula1>
    </dataValidation>
    <dataValidation type="list" allowBlank="1" showInputMessage="1" showErrorMessage="1" sqref="W4 W8 W6" xr:uid="{D6B00C1F-42E3-4E23-8DC3-D8B4924AE29A}">
      <formula1>$AC$4:$AC$7</formula1>
    </dataValidation>
    <dataValidation showInputMessage="1" showErrorMessage="1" sqref="Q1" xr:uid="{8EC74424-520E-4285-BF53-F766B9E0668D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C04BA-AC2E-4265-BB4F-2A06E475D440}">
  <sheetPr>
    <pageSetUpPr fitToPage="1"/>
  </sheetPr>
  <dimension ref="A1:AI53"/>
  <sheetViews>
    <sheetView topLeftCell="A4" zoomScale="112" zoomScaleNormal="112" workbookViewId="0">
      <selection activeCell="D1" sqref="D1:M1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4" width="9.1796875" hidden="1" customWidth="1"/>
    <col min="35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/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/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/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/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/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/>
    </row>
    <row r="10" spans="1:30" ht="18.75" customHeight="1" thickTop="1" thickBot="1" x14ac:dyDescent="0.4">
      <c r="B10" s="151"/>
      <c r="F10" s="152" t="s">
        <v>35</v>
      </c>
      <c r="G10" s="210">
        <v>23</v>
      </c>
      <c r="H10" s="211"/>
      <c r="N10" s="152" t="s">
        <v>36</v>
      </c>
      <c r="O10" s="212">
        <f>SUM(C4:L8)+SUM(P4:U8)+SUM(Y4:Z8)</f>
        <v>6</v>
      </c>
      <c r="P10" s="213"/>
      <c r="R10" s="151"/>
      <c r="V10" s="152" t="s">
        <v>92</v>
      </c>
      <c r="W10" s="210">
        <f>G10-O10</f>
        <v>17</v>
      </c>
      <c r="X10" s="211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">
        <v>73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</row>
    <row r="18" spans="1:35" ht="15" customHeight="1" x14ac:dyDescent="0.35">
      <c r="A18" s="107" t="s">
        <v>45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</row>
    <row r="19" spans="1:35" ht="15" customHeight="1" thickBot="1" x14ac:dyDescent="0.4">
      <c r="A19" s="111" t="s">
        <v>48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</row>
    <row r="20" spans="1:35" ht="6" customHeight="1" thickTop="1" thickBot="1" x14ac:dyDescent="0.4"/>
    <row r="21" spans="1:35" ht="27" customHeight="1" thickTop="1" x14ac:dyDescent="0.35">
      <c r="A21" s="168" t="s">
        <v>75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">
        <v>77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</row>
    <row r="26" spans="1:35" ht="15" thickBot="1" x14ac:dyDescent="0.4">
      <c r="A26" s="118" t="s">
        <v>78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">
        <v>86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">
        <v>87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1:B1"/>
    <mergeCell ref="D1:M1"/>
    <mergeCell ref="Q1:Z1"/>
    <mergeCell ref="A2:Z2"/>
    <mergeCell ref="G10:H10"/>
    <mergeCell ref="O10:P10"/>
    <mergeCell ref="H12:P12"/>
    <mergeCell ref="Q12:Y12"/>
    <mergeCell ref="H13:J13"/>
    <mergeCell ref="K13:M13"/>
    <mergeCell ref="N13:P13"/>
    <mergeCell ref="Q13:S13"/>
    <mergeCell ref="T13:V13"/>
    <mergeCell ref="W13:Y13"/>
    <mergeCell ref="W15:Y15"/>
    <mergeCell ref="H14:J14"/>
    <mergeCell ref="K14:M14"/>
    <mergeCell ref="N14:P14"/>
    <mergeCell ref="Q14:S14"/>
    <mergeCell ref="T14:V14"/>
    <mergeCell ref="W14:Y14"/>
    <mergeCell ref="H15:J15"/>
    <mergeCell ref="K15:M15"/>
    <mergeCell ref="N15:P15"/>
    <mergeCell ref="Q15:S15"/>
    <mergeCell ref="T15:V15"/>
    <mergeCell ref="L40:L42"/>
    <mergeCell ref="A48:Z48"/>
    <mergeCell ref="A49:B49"/>
    <mergeCell ref="C49:F49"/>
    <mergeCell ref="N49:O49"/>
    <mergeCell ref="P49:S49"/>
    <mergeCell ref="A52:B52"/>
    <mergeCell ref="C52:F52"/>
    <mergeCell ref="N52:O52"/>
    <mergeCell ref="P52:S52"/>
    <mergeCell ref="W10:X10"/>
    <mergeCell ref="A50:B50"/>
    <mergeCell ref="C50:F50"/>
    <mergeCell ref="N50:O50"/>
    <mergeCell ref="P50:S50"/>
    <mergeCell ref="A51:B51"/>
    <mergeCell ref="C51:F51"/>
    <mergeCell ref="N51:O51"/>
    <mergeCell ref="P51:S51"/>
    <mergeCell ref="A17:Z17"/>
    <mergeCell ref="A21:Z21"/>
    <mergeCell ref="M39:Z42"/>
  </mergeCells>
  <conditionalFormatting sqref="O10:P10">
    <cfRule type="cellIs" dxfId="36" priority="25" operator="greaterThan">
      <formula>G10</formula>
    </cfRule>
  </conditionalFormatting>
  <conditionalFormatting sqref="W10:X10">
    <cfRule type="cellIs" dxfId="35" priority="1" operator="lessThan">
      <formula>0</formula>
    </cfRule>
  </conditionalFormatting>
  <dataValidations count="4">
    <dataValidation showInputMessage="1" showErrorMessage="1" sqref="Q1" xr:uid="{DC1DED7C-94A8-4722-84C5-FE5CD02EBC77}"/>
    <dataValidation type="list" allowBlank="1" showInputMessage="1" showErrorMessage="1" sqref="W4 W8 W6" xr:uid="{C0A3A4C0-E8C7-4B91-9106-6A636D45F8AD}">
      <formula1>$AC$4:$AC$7</formula1>
    </dataValidation>
    <dataValidation type="list" allowBlank="1" showInputMessage="1" showErrorMessage="1" sqref="N4 N8 N6 A8 A6" xr:uid="{FD7FB13C-0A02-4A13-847C-183DC8165061}">
      <formula1>$AB$4:$AB$10</formula1>
    </dataValidation>
    <dataValidation type="list" allowBlank="1" showInputMessage="1" showErrorMessage="1" sqref="A4" xr:uid="{9B3E3393-3984-41D5-8877-8D8F6484CAE2}">
      <formula1>$AB$4:$AB$14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534C6-C0F3-4E31-BBCF-48AC1B37CF14}">
  <sheetPr>
    <pageSetUpPr fitToPage="1"/>
  </sheetPr>
  <dimension ref="A1:AI53"/>
  <sheetViews>
    <sheetView zoomScale="112" zoomScaleNormal="112" workbookViewId="0">
      <selection activeCell="AA1" sqref="AA1:AA1048576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4" width="9.1796875" hidden="1" customWidth="1"/>
    <col min="35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/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/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/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/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/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/>
    </row>
    <row r="10" spans="1:30" ht="18.75" customHeight="1" thickTop="1" thickBot="1" x14ac:dyDescent="0.5">
      <c r="B10" s="151" t="s">
        <v>90</v>
      </c>
      <c r="C10" s="91">
        <v>0</v>
      </c>
      <c r="G10" s="151" t="s">
        <v>35</v>
      </c>
      <c r="H10" s="210">
        <v>23</v>
      </c>
      <c r="I10" s="211"/>
      <c r="L10" s="151" t="s">
        <v>36</v>
      </c>
      <c r="M10" s="212">
        <f>SUM(C4:L8)+SUM(P4:U8)+SUM(Y4:Z8)+C10</f>
        <v>6</v>
      </c>
      <c r="N10" s="213"/>
      <c r="R10" s="151" t="s">
        <v>91</v>
      </c>
      <c r="S10" s="214"/>
      <c r="T10" s="215"/>
      <c r="U10" s="215"/>
      <c r="V10" s="215"/>
      <c r="W10" s="215"/>
      <c r="X10" s="215"/>
      <c r="Y10" s="215"/>
      <c r="Z10" s="216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">
        <v>73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</row>
    <row r="18" spans="1:35" ht="15" customHeight="1" x14ac:dyDescent="0.35">
      <c r="A18" s="107" t="s">
        <v>45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</row>
    <row r="19" spans="1:35" ht="15" customHeight="1" thickBot="1" x14ac:dyDescent="0.4">
      <c r="A19" s="111" t="s">
        <v>48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</row>
    <row r="20" spans="1:35" ht="6" customHeight="1" thickTop="1" thickBot="1" x14ac:dyDescent="0.4"/>
    <row r="21" spans="1:35" ht="27" customHeight="1" thickTop="1" x14ac:dyDescent="0.35">
      <c r="A21" s="168" t="s">
        <v>75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">
        <v>77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</row>
    <row r="26" spans="1:35" ht="15" thickBot="1" x14ac:dyDescent="0.4">
      <c r="A26" s="118" t="s">
        <v>78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">
        <v>86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">
        <v>87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52:B52"/>
    <mergeCell ref="C52:F52"/>
    <mergeCell ref="N52:O52"/>
    <mergeCell ref="P52:S52"/>
    <mergeCell ref="A50:B50"/>
    <mergeCell ref="C50:F50"/>
    <mergeCell ref="N50:O50"/>
    <mergeCell ref="P50:S50"/>
    <mergeCell ref="A51:B51"/>
    <mergeCell ref="C51:F51"/>
    <mergeCell ref="N51:O51"/>
    <mergeCell ref="P51:S51"/>
    <mergeCell ref="A49:B49"/>
    <mergeCell ref="C49:F49"/>
    <mergeCell ref="N49:O49"/>
    <mergeCell ref="P49:S49"/>
    <mergeCell ref="H15:J15"/>
    <mergeCell ref="K15:M15"/>
    <mergeCell ref="N15:P15"/>
    <mergeCell ref="Q15:S15"/>
    <mergeCell ref="A17:Z17"/>
    <mergeCell ref="A21:Z21"/>
    <mergeCell ref="M39:Z42"/>
    <mergeCell ref="L40:L42"/>
    <mergeCell ref="A48:Z48"/>
    <mergeCell ref="T15:V15"/>
    <mergeCell ref="W15:Y15"/>
    <mergeCell ref="W14:Y14"/>
    <mergeCell ref="H12:P12"/>
    <mergeCell ref="Q12:Y12"/>
    <mergeCell ref="H13:J13"/>
    <mergeCell ref="K13:M13"/>
    <mergeCell ref="N13:P13"/>
    <mergeCell ref="Q13:S13"/>
    <mergeCell ref="T13:V13"/>
    <mergeCell ref="W13:Y13"/>
    <mergeCell ref="H14:J14"/>
    <mergeCell ref="K14:M14"/>
    <mergeCell ref="N14:P14"/>
    <mergeCell ref="Q14:S14"/>
    <mergeCell ref="T14:V14"/>
    <mergeCell ref="A1:B1"/>
    <mergeCell ref="D1:M1"/>
    <mergeCell ref="Q1:Z1"/>
    <mergeCell ref="A2:Z2"/>
    <mergeCell ref="H10:I10"/>
    <mergeCell ref="M10:N10"/>
    <mergeCell ref="S10:Z10"/>
  </mergeCells>
  <conditionalFormatting sqref="M10:N10">
    <cfRule type="cellIs" dxfId="34" priority="11" operator="greaterThan">
      <formula>H10</formula>
    </cfRule>
  </conditionalFormatting>
  <dataValidations count="5">
    <dataValidation type="list" allowBlank="1" showInputMessage="1" showErrorMessage="1" sqref="C10" xr:uid="{2DDB767E-24EC-4988-B4AD-E0B84059CE49}">
      <formula1>$AC$5:$AC$6</formula1>
    </dataValidation>
    <dataValidation type="list" allowBlank="1" showInputMessage="1" showErrorMessage="1" sqref="A4" xr:uid="{949FD2B4-7287-4621-BCAA-44875E447F3E}">
      <formula1>$AB$4:$AB$14</formula1>
    </dataValidation>
    <dataValidation type="list" allowBlank="1" showInputMessage="1" showErrorMessage="1" sqref="N4 N8 N6 A8 A6" xr:uid="{31413E40-E4D2-4FD0-B98F-A9D9168435A7}">
      <formula1>$AB$4:$AB$10</formula1>
    </dataValidation>
    <dataValidation type="list" allowBlank="1" showInputMessage="1" showErrorMessage="1" sqref="W4 W8 W6" xr:uid="{C7750EE7-8953-4C74-8C91-276299699456}">
      <formula1>$AC$4:$AC$7</formula1>
    </dataValidation>
    <dataValidation showInputMessage="1" showErrorMessage="1" sqref="Q1" xr:uid="{92419C16-194A-49CE-9E13-C951EADA20FA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AC7EB956-9C09-4471-AFFD-A7DB6300EF0B}">
            <xm:f>NOT(ISERROR(SEARCH(#REF!,T10)))</xm:f>
            <xm:f>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DC3BB675-2C46-459F-B711-B58C021C530B}">
            <xm:f>NOT(ISERROR(SEARCH(AE8,T10)))</xm:f>
            <xm:f>AE8</xm:f>
            <x14:dxf>
              <fill>
                <patternFill>
                  <bgColor rgb="FF92D050"/>
                </patternFill>
              </fill>
            </x14:dxf>
          </x14:cfRule>
          <x14:cfRule type="containsText" priority="3" operator="containsText" id="{DD503FC6-5596-4EF8-AF6A-CEA18D0BEED2}">
            <xm:f>NOT(ISERROR(SEARCH(AE7,T10)))</xm:f>
            <xm:f>AE7</xm:f>
            <x14:dxf>
              <fill>
                <patternFill>
                  <bgColor rgb="FF00B0F0"/>
                </patternFill>
              </fill>
            </x14:dxf>
          </x14:cfRule>
          <x14:cfRule type="containsText" priority="4" operator="containsText" id="{56A8D277-A7A1-4A21-AF7A-CB37324A1D71}">
            <xm:f>NOT(ISERROR(SEARCH(AE6,T10)))</xm:f>
            <xm:f>AE6</xm:f>
            <x14:dxf>
              <fill>
                <patternFill>
                  <bgColor rgb="FFFF0000"/>
                </patternFill>
              </fill>
            </x14:dxf>
          </x14:cfRule>
          <x14:cfRule type="containsText" priority="5" operator="containsText" id="{39D5A321-4B5C-41B7-804D-DEB9A932CF9C}">
            <xm:f>NOT(ISERROR(SEARCH(AE5,T10)))</xm:f>
            <xm:f>AE5</xm:f>
            <x14:dxf>
              <fill>
                <patternFill>
                  <bgColor theme="0" tint="-0.14996795556505021"/>
                </patternFill>
              </fill>
            </x14:dxf>
          </x14:cfRule>
          <xm:sqref>T10:Z10</xm:sqref>
        </x14:conditionalFormatting>
        <x14:conditionalFormatting xmlns:xm="http://schemas.microsoft.com/office/excel/2006/main">
          <x14:cfRule type="containsText" priority="6" operator="containsText" id="{99955C23-FDBD-49D1-8019-32A130533327}">
            <xm:f>NOT(ISERROR(SEARCH(AD9,S10)))</xm:f>
            <xm:f>AD9</xm:f>
            <x14:dxf>
              <fill>
                <patternFill>
                  <bgColor rgb="FFFFFF00"/>
                </patternFill>
              </fill>
            </x14:dxf>
          </x14:cfRule>
          <x14:cfRule type="containsText" priority="7" operator="containsText" id="{E51E74D6-51C9-42D9-93D1-C488AEFD3F22}">
            <xm:f>NOT(ISERROR(SEARCH(AD8,S10)))</xm:f>
            <xm:f>AD8</xm:f>
            <x14:dxf>
              <fill>
                <patternFill>
                  <bgColor rgb="FF92D050"/>
                </patternFill>
              </fill>
            </x14:dxf>
          </x14:cfRule>
          <x14:cfRule type="containsText" priority="8" operator="containsText" id="{5DB89B48-EA17-49E8-B3AF-C28F5D753C82}">
            <xm:f>NOT(ISERROR(SEARCH(AD7,S10)))</xm:f>
            <xm:f>AD7</xm:f>
            <x14:dxf>
              <fill>
                <patternFill>
                  <bgColor rgb="FF00B0F0"/>
                </patternFill>
              </fill>
            </x14:dxf>
          </x14:cfRule>
          <x14:cfRule type="containsText" priority="9" operator="containsText" id="{951AB0EF-7E29-4A2D-A2FC-117F9331739A}">
            <xm:f>NOT(ISERROR(SEARCH(AD6,S10)))</xm:f>
            <xm:f>AD6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0297D64C-A445-43F0-9955-0411B2F7ABBC}">
            <xm:f>NOT(ISERROR(SEARCH(AD5,S10)))</xm:f>
            <xm:f>AD5</xm:f>
            <x14:dxf>
              <fill>
                <patternFill>
                  <bgColor theme="0" tint="-0.14996795556505021"/>
                </patternFill>
              </fill>
            </x14:dxf>
          </x14:cfRule>
          <xm:sqref>S10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F37C7-83E3-4616-814C-68B6CC5C061F}">
  <sheetPr>
    <pageSetUpPr fitToPage="1"/>
  </sheetPr>
  <dimension ref="A1:AI53"/>
  <sheetViews>
    <sheetView zoomScale="112" zoomScaleNormal="112" workbookViewId="0">
      <selection activeCell="S10" sqref="S10:Z10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3" width="9.1796875" hidden="1" customWidth="1"/>
    <col min="34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6" customHeight="1" thickBo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 t="s">
        <v>67</v>
      </c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 t="s">
        <v>69</v>
      </c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N6" s="94" t="s">
        <v>29</v>
      </c>
      <c r="O6" s="93"/>
      <c r="P6" s="13">
        <v>1</v>
      </c>
      <c r="Q6" s="13" t="str">
        <f>IF(AND(N6&gt;1,NOT(N6="sel")),1,"")</f>
        <v/>
      </c>
      <c r="R6" s="13" t="str">
        <f>IF(AND(N6&gt;2,NOT(N6="sel")),1,"")</f>
        <v/>
      </c>
      <c r="S6" s="13" t="str">
        <f>IF(AND(N6&gt;3,NOT(N6="sel")),1,"")</f>
        <v/>
      </c>
      <c r="T6" s="13" t="str">
        <f>IF(AND(N6&gt;4,NOT(N6="sel")),1,"")</f>
        <v/>
      </c>
      <c r="U6" s="14" t="str">
        <f>IF(AND(N6&gt;5,NOT(N6="sel")),1,"")</f>
        <v/>
      </c>
      <c r="W6" s="96" t="s">
        <v>29</v>
      </c>
      <c r="X6" s="18"/>
      <c r="Y6" s="19" t="str">
        <f>IF(AND($W$6&gt;0,NOT($W$6="sel")),1,"")</f>
        <v/>
      </c>
      <c r="Z6" s="20" t="str">
        <f>IF(AND($W$6&gt;1,NOT($W$6="sel")),1,"")</f>
        <v/>
      </c>
      <c r="AB6">
        <v>2</v>
      </c>
      <c r="AC6">
        <v>1</v>
      </c>
      <c r="AD6" s="106" t="s">
        <v>68</v>
      </c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R7" s="89"/>
      <c r="AB7">
        <v>3</v>
      </c>
      <c r="AC7">
        <v>2</v>
      </c>
      <c r="AD7" s="106" t="s">
        <v>70</v>
      </c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N8" s="95" t="s">
        <v>29</v>
      </c>
      <c r="O8" s="21"/>
      <c r="P8" s="22">
        <v>1</v>
      </c>
      <c r="Q8" s="22" t="str">
        <f>IF(AND(N8&gt;1,NOT(N8="sel")),1,"")</f>
        <v/>
      </c>
      <c r="R8" s="22" t="str">
        <f>IF(AND(N8&gt;2,NOT(N8="sel")),1,"")</f>
        <v/>
      </c>
      <c r="S8" s="22" t="str">
        <f>IF(AND(N8&gt;3,NOT(N8="sel")),1,"")</f>
        <v/>
      </c>
      <c r="T8" s="22" t="str">
        <f>IF(AND(N8&gt;4,NOT(N8="sel")),1,"")</f>
        <v/>
      </c>
      <c r="U8" s="23" t="str">
        <f>IF(AND(N8&gt;5,NOT(N8="sel")),1,"")</f>
        <v/>
      </c>
      <c r="W8" s="96" t="s">
        <v>29</v>
      </c>
      <c r="X8" s="103"/>
      <c r="Y8" s="104" t="str">
        <f>IF(AND($W$8&gt;0,NOT($W$8="sel")),1,"")</f>
        <v/>
      </c>
      <c r="Z8" s="105" t="str">
        <f>IF(AND($W$8&gt;1,NOT($W$8="sel")),1,"")</f>
        <v/>
      </c>
      <c r="AB8">
        <v>4</v>
      </c>
      <c r="AD8" s="106" t="s">
        <v>71</v>
      </c>
    </row>
    <row r="9" spans="1:30" ht="6" customHeight="1" thickTop="1" thickBot="1" x14ac:dyDescent="0.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  <c r="AD9" s="106" t="s">
        <v>72</v>
      </c>
    </row>
    <row r="10" spans="1:30" ht="18.75" customHeight="1" thickTop="1" thickBot="1" x14ac:dyDescent="0.5">
      <c r="B10" s="151" t="s">
        <v>90</v>
      </c>
      <c r="C10" s="91">
        <v>0</v>
      </c>
      <c r="G10" s="151" t="s">
        <v>35</v>
      </c>
      <c r="H10" s="210">
        <f>IF(S10=AD9,26,25)</f>
        <v>25</v>
      </c>
      <c r="I10" s="211"/>
      <c r="L10" s="151" t="s">
        <v>36</v>
      </c>
      <c r="M10" s="212">
        <f>SUM(C4:L8)+SUM(P4:U8)+SUM(Y4:Z8)+C10</f>
        <v>6</v>
      </c>
      <c r="N10" s="213"/>
      <c r="R10" s="151" t="s">
        <v>66</v>
      </c>
      <c r="S10" s="214" t="s">
        <v>67</v>
      </c>
      <c r="T10" s="215"/>
      <c r="U10" s="215"/>
      <c r="V10" s="215"/>
      <c r="W10" s="215"/>
      <c r="X10" s="215"/>
      <c r="Y10" s="215"/>
      <c r="Z10" s="216"/>
      <c r="AB10">
        <v>6</v>
      </c>
    </row>
    <row r="11" spans="1:30" ht="6" customHeight="1" thickTop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3.5" customHeight="1" x14ac:dyDescent="0.35">
      <c r="H12" s="193" t="s">
        <v>49</v>
      </c>
      <c r="I12" s="194"/>
      <c r="J12" s="194"/>
      <c r="K12" s="194"/>
      <c r="L12" s="194"/>
      <c r="M12" s="194"/>
      <c r="N12" s="194"/>
      <c r="O12" s="194"/>
      <c r="P12" s="195"/>
      <c r="Q12" s="196" t="s">
        <v>50</v>
      </c>
      <c r="R12" s="197"/>
      <c r="S12" s="197"/>
      <c r="T12" s="197"/>
      <c r="U12" s="197"/>
      <c r="V12" s="197"/>
      <c r="W12" s="197"/>
      <c r="X12" s="197"/>
      <c r="Y12" s="198"/>
      <c r="AB12">
        <v>8</v>
      </c>
    </row>
    <row r="13" spans="1:30" ht="13.5" customHeight="1" thickBot="1" x14ac:dyDescent="0.4">
      <c r="H13" s="199" t="s">
        <v>7</v>
      </c>
      <c r="I13" s="200"/>
      <c r="J13" s="200"/>
      <c r="K13" s="200" t="s">
        <v>9</v>
      </c>
      <c r="L13" s="200"/>
      <c r="M13" s="200"/>
      <c r="N13" s="200" t="s">
        <v>8</v>
      </c>
      <c r="O13" s="200"/>
      <c r="P13" s="201"/>
      <c r="Q13" s="202" t="s">
        <v>7</v>
      </c>
      <c r="R13" s="203"/>
      <c r="S13" s="203"/>
      <c r="T13" s="203" t="s">
        <v>9</v>
      </c>
      <c r="U13" s="203"/>
      <c r="V13" s="203"/>
      <c r="W13" s="203" t="s">
        <v>8</v>
      </c>
      <c r="X13" s="203"/>
      <c r="Y13" s="204"/>
      <c r="AB13">
        <v>9</v>
      </c>
    </row>
    <row r="14" spans="1:30" ht="13.5" customHeight="1" x14ac:dyDescent="0.35">
      <c r="B14" s="124" t="s">
        <v>64</v>
      </c>
      <c r="C14" s="125"/>
      <c r="D14" s="125"/>
      <c r="E14" s="125"/>
      <c r="F14" s="125"/>
      <c r="G14" s="126"/>
      <c r="H14" s="187" t="s">
        <v>51</v>
      </c>
      <c r="I14" s="188"/>
      <c r="J14" s="188"/>
      <c r="K14" s="188" t="s">
        <v>10</v>
      </c>
      <c r="L14" s="188"/>
      <c r="M14" s="188"/>
      <c r="N14" s="188" t="s">
        <v>51</v>
      </c>
      <c r="O14" s="188"/>
      <c r="P14" s="189"/>
      <c r="Q14" s="190" t="s">
        <v>51</v>
      </c>
      <c r="R14" s="191"/>
      <c r="S14" s="191"/>
      <c r="T14" s="191" t="s">
        <v>10</v>
      </c>
      <c r="U14" s="191"/>
      <c r="V14" s="191"/>
      <c r="W14" s="191" t="s">
        <v>52</v>
      </c>
      <c r="X14" s="191"/>
      <c r="Y14" s="192"/>
      <c r="AB14">
        <v>10</v>
      </c>
    </row>
    <row r="15" spans="1:30" ht="13.5" customHeight="1" thickBot="1" x14ac:dyDescent="0.4">
      <c r="B15" s="121" t="s">
        <v>65</v>
      </c>
      <c r="C15" s="122"/>
      <c r="D15" s="122"/>
      <c r="E15" s="122"/>
      <c r="F15" s="122"/>
      <c r="G15" s="123"/>
      <c r="H15" s="181" t="s">
        <v>53</v>
      </c>
      <c r="I15" s="182"/>
      <c r="J15" s="182"/>
      <c r="K15" s="182" t="s">
        <v>11</v>
      </c>
      <c r="L15" s="182"/>
      <c r="M15" s="182"/>
      <c r="N15" s="182" t="s">
        <v>51</v>
      </c>
      <c r="O15" s="182"/>
      <c r="P15" s="183"/>
      <c r="Q15" s="184" t="s">
        <v>51</v>
      </c>
      <c r="R15" s="185"/>
      <c r="S15" s="185"/>
      <c r="T15" s="185" t="s">
        <v>11</v>
      </c>
      <c r="U15" s="185"/>
      <c r="V15" s="185"/>
      <c r="W15" s="185" t="s">
        <v>52</v>
      </c>
      <c r="X15" s="185"/>
      <c r="Y15" s="186"/>
    </row>
    <row r="16" spans="1:30" ht="8.15" customHeight="1" thickBot="1" x14ac:dyDescent="0.4"/>
    <row r="17" spans="1:35" ht="30" customHeight="1" thickTop="1" x14ac:dyDescent="0.35">
      <c r="A17" s="165" t="str">
        <f>IF(S10=AD5,AC17,AB17)</f>
        <v xml:space="preserve">Se un pilota ottiene il risultato massimo in 5° o 6° Marcia, alla fine del suo turno, se ti trovi in 4°, 5° o 6° marcia devi effettuare un test verifica motore 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7"/>
      <c r="AB17" t="s">
        <v>73</v>
      </c>
      <c r="AC17" t="s">
        <v>74</v>
      </c>
    </row>
    <row r="18" spans="1:35" ht="15" customHeight="1" x14ac:dyDescent="0.35">
      <c r="A18" s="107" t="str">
        <f>AC18</f>
        <v>Verifica Motore pista asciiutta: da 1 a 4 su un D20, perdi un PM e lasci una Macchia d'Olio nella casella di destinazione</v>
      </c>
      <c r="B18" s="108"/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10"/>
      <c r="AB18" t="s">
        <v>46</v>
      </c>
      <c r="AC18" t="s">
        <v>45</v>
      </c>
    </row>
    <row r="19" spans="1:35" ht="15" customHeight="1" thickBot="1" x14ac:dyDescent="0.4">
      <c r="A19" s="111" t="str">
        <f>AC19</f>
        <v>Verifica Motore pista bagnata: da 1 a 3 su un D20, perdi un PM e lasci una Macchia d'Olio nella casella di destinazione</v>
      </c>
      <c r="B19" s="112"/>
      <c r="C19" s="112"/>
      <c r="D19" s="113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4"/>
      <c r="AB19" t="s">
        <v>47</v>
      </c>
      <c r="AC19" t="s">
        <v>48</v>
      </c>
    </row>
    <row r="20" spans="1:35" ht="6" customHeight="1" thickTop="1" thickBot="1" x14ac:dyDescent="0.4"/>
    <row r="21" spans="1:35" ht="27" customHeight="1" thickTop="1" x14ac:dyDescent="0.35">
      <c r="A21" s="168" t="str">
        <f>IF(S10=AD8,AC21,AB21)</f>
        <v>Tiro collisione: tira un D20, perdi un Punto Carrozzeria con un risultato inferiore o uguale al valore di difficoltà della curva o alla marcia inserita alla partenza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  <c r="AB21" t="s">
        <v>75</v>
      </c>
      <c r="AC21" t="s">
        <v>76</v>
      </c>
      <c r="AE21" s="1"/>
      <c r="AF21" s="1"/>
      <c r="AG21" s="1"/>
      <c r="AH21" s="1"/>
      <c r="AI21" s="1"/>
    </row>
    <row r="22" spans="1:35" ht="13.5" customHeight="1" x14ac:dyDescent="0.35">
      <c r="A22" s="131" t="s">
        <v>42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8"/>
      <c r="AF22" s="1"/>
      <c r="AG22" s="1"/>
      <c r="AH22" s="1"/>
      <c r="AI22" s="1"/>
    </row>
    <row r="23" spans="1:35" ht="13.5" customHeight="1" thickBot="1" x14ac:dyDescent="0.4">
      <c r="A23" s="132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30"/>
      <c r="AG23" s="24"/>
      <c r="AH23" s="24"/>
    </row>
    <row r="24" spans="1:35" ht="6" customHeight="1" thickTop="1" thickBot="1" x14ac:dyDescent="0.4"/>
    <row r="25" spans="1:35" ht="15" thickTop="1" x14ac:dyDescent="0.35">
      <c r="A25" s="115" t="str">
        <f>IF(S10=AD7,AC25,AB25)</f>
        <v>Tenuta di Strada su pista asciutta: da 1 a 4 su un D20 perdi un Punto Sospensione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7"/>
      <c r="AB25" t="s">
        <v>77</v>
      </c>
      <c r="AC25" t="s">
        <v>79</v>
      </c>
    </row>
    <row r="26" spans="1:35" ht="15" thickBot="1" x14ac:dyDescent="0.4">
      <c r="A26" s="118" t="str">
        <f>IF(S10=AD7,AC26,AB26)</f>
        <v>Tenuta di Strada su pista bagnata: da 1 a 5 su un D20 perdi un Punto Sospensione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20"/>
      <c r="AB26" t="s">
        <v>78</v>
      </c>
      <c r="AC26" t="s">
        <v>80</v>
      </c>
    </row>
    <row r="27" spans="1:35" ht="6" customHeight="1" thickTop="1" thickBot="1" x14ac:dyDescent="0.4"/>
    <row r="28" spans="1:35" ht="13.5" customHeight="1" thickTop="1" x14ac:dyDescent="0.35">
      <c r="A28" s="26" t="s">
        <v>54</v>
      </c>
      <c r="B28" s="27"/>
      <c r="C28" s="27"/>
      <c r="D28" s="27"/>
      <c r="E28" s="27"/>
      <c r="F28" s="27"/>
      <c r="G28" s="27"/>
      <c r="H28" s="27"/>
      <c r="I28" s="133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/>
      <c r="AB28">
        <f>SUM(Y4:Z4)</f>
        <v>0</v>
      </c>
      <c r="AC28">
        <v>0</v>
      </c>
      <c r="AD28">
        <v>1</v>
      </c>
      <c r="AE28">
        <v>2</v>
      </c>
    </row>
    <row r="29" spans="1:35" ht="13.5" customHeight="1" x14ac:dyDescent="0.35">
      <c r="A29" s="140" t="str">
        <f>HLOOKUP(AB28,AC28:AE30,2,FALSE)</f>
        <v>da 1 a 12 l’auto è eliminata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3"/>
      <c r="AC29" s="25" t="s">
        <v>55</v>
      </c>
      <c r="AD29" s="25" t="s">
        <v>56</v>
      </c>
      <c r="AE29" s="25" t="s">
        <v>57</v>
      </c>
    </row>
    <row r="30" spans="1:35" ht="13.5" customHeight="1" x14ac:dyDescent="0.35">
      <c r="A30" s="141" t="str">
        <f>HLOOKUP(AB28,AC28:AE30,3,FALSE)</f>
        <v>da 13 a 17 l'auto va in testacoda ed acquisisce il segnalino "Auto Danneggiata"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4"/>
      <c r="AC30" s="25" t="s">
        <v>58</v>
      </c>
      <c r="AD30" s="25" t="s">
        <v>59</v>
      </c>
      <c r="AE30" s="25" t="s">
        <v>60</v>
      </c>
    </row>
    <row r="31" spans="1:35" ht="13.5" customHeight="1" thickBot="1" x14ac:dyDescent="0.4">
      <c r="A31" s="142" t="str">
        <f>HLOOKUP(AB28,AC28:AE31,4,FALSE)</f>
        <v>con 18+ l'auto acquisisce il segnalino "Auto Danneggiata"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6"/>
      <c r="AC31" t="s">
        <v>61</v>
      </c>
      <c r="AD31" t="s">
        <v>62</v>
      </c>
      <c r="AE31" t="s">
        <v>63</v>
      </c>
    </row>
    <row r="32" spans="1:35" ht="6" customHeight="1" thickTop="1" thickBot="1" x14ac:dyDescent="0.4"/>
    <row r="33" spans="1:31" ht="15" thickTop="1" x14ac:dyDescent="0.35">
      <c r="A33" s="137" t="s">
        <v>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9"/>
      <c r="M33" s="143" t="s">
        <v>84</v>
      </c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4"/>
    </row>
    <row r="34" spans="1:31" ht="13.5" customHeight="1" x14ac:dyDescent="0.35">
      <c r="A34" s="97" t="s">
        <v>81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145" t="s">
        <v>85</v>
      </c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6"/>
    </row>
    <row r="35" spans="1:31" ht="13.5" customHeight="1" x14ac:dyDescent="0.35">
      <c r="A35" s="98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149" t="str">
        <f>IF(S10=AD6,AC35,AB35)</f>
        <v>da 5 a 19 perdi 1 PB</v>
      </c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  <c r="AB35" t="s">
        <v>86</v>
      </c>
      <c r="AC35" t="s">
        <v>88</v>
      </c>
    </row>
    <row r="36" spans="1:31" ht="13.5" customHeight="1" thickBot="1" x14ac:dyDescent="0.4">
      <c r="A36" s="99" t="s">
        <v>82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147" t="str">
        <f>IF(S10=AD6,AC36,AB36)</f>
        <v>con 20 nessun consumo</v>
      </c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8"/>
      <c r="AB36" t="s">
        <v>87</v>
      </c>
      <c r="AC36" t="s">
        <v>89</v>
      </c>
    </row>
    <row r="37" spans="1:31" ht="6" customHeight="1" thickTop="1" thickBot="1" x14ac:dyDescent="0.4"/>
    <row r="38" spans="1:31" ht="15" thickTop="1" x14ac:dyDescent="0.35">
      <c r="A38" s="39" t="s">
        <v>16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3"/>
      <c r="M38" s="52" t="s">
        <v>18</v>
      </c>
      <c r="N38" s="52"/>
      <c r="O38" s="52"/>
      <c r="P38" s="52"/>
      <c r="Q38" s="52"/>
      <c r="R38" s="40"/>
      <c r="S38" s="40"/>
      <c r="T38" s="40"/>
      <c r="U38" s="40"/>
      <c r="V38" s="40"/>
      <c r="W38" s="40"/>
      <c r="X38" s="40"/>
      <c r="Y38" s="40"/>
      <c r="Z38" s="41"/>
    </row>
    <row r="39" spans="1:31" ht="14.5" customHeight="1" x14ac:dyDescent="0.35">
      <c r="A39" s="57" t="s">
        <v>12</v>
      </c>
      <c r="B39" s="54"/>
      <c r="C39" s="54"/>
      <c r="D39" s="54"/>
      <c r="E39" s="54"/>
      <c r="F39" s="55">
        <v>1</v>
      </c>
      <c r="G39" s="55">
        <v>2</v>
      </c>
      <c r="H39" s="55">
        <v>3</v>
      </c>
      <c r="I39" s="55">
        <v>4</v>
      </c>
      <c r="J39" s="55">
        <v>5</v>
      </c>
      <c r="K39" s="55">
        <v>6</v>
      </c>
      <c r="L39" s="56">
        <v>7</v>
      </c>
      <c r="M39" s="171" t="s">
        <v>19</v>
      </c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3"/>
    </row>
    <row r="40" spans="1:31" x14ac:dyDescent="0.35">
      <c r="A40" s="61" t="s">
        <v>1</v>
      </c>
      <c r="B40" s="62"/>
      <c r="C40" s="62"/>
      <c r="D40" s="62"/>
      <c r="E40" s="62"/>
      <c r="F40" s="63">
        <v>1</v>
      </c>
      <c r="G40" s="63" t="s">
        <v>13</v>
      </c>
      <c r="H40" s="63" t="s">
        <v>13</v>
      </c>
      <c r="I40" s="63" t="s">
        <v>13</v>
      </c>
      <c r="J40" s="63" t="s">
        <v>13</v>
      </c>
      <c r="K40" s="63" t="s">
        <v>13</v>
      </c>
      <c r="L40" s="174" t="s">
        <v>15</v>
      </c>
      <c r="M40" s="171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3"/>
    </row>
    <row r="41" spans="1:31" x14ac:dyDescent="0.35">
      <c r="A41" s="58" t="s">
        <v>0</v>
      </c>
      <c r="B41" s="59"/>
      <c r="C41" s="59"/>
      <c r="D41" s="59"/>
      <c r="E41" s="59"/>
      <c r="F41" s="60">
        <v>0</v>
      </c>
      <c r="G41" s="60">
        <v>0</v>
      </c>
      <c r="H41" s="60">
        <v>1</v>
      </c>
      <c r="I41" s="60">
        <v>2</v>
      </c>
      <c r="J41" s="60" t="s">
        <v>14</v>
      </c>
      <c r="K41" s="60" t="s">
        <v>14</v>
      </c>
      <c r="L41" s="174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ht="15" thickBot="1" x14ac:dyDescent="0.4">
      <c r="A42" s="61" t="s">
        <v>2</v>
      </c>
      <c r="B42" s="62"/>
      <c r="C42" s="62"/>
      <c r="D42" s="62"/>
      <c r="E42" s="62"/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1</v>
      </c>
      <c r="L42" s="174"/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ht="15.5" thickTop="1" thickBot="1" x14ac:dyDescent="0.4">
      <c r="A43" s="64" t="s">
        <v>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8"/>
      <c r="N43" s="68"/>
      <c r="O43" s="68"/>
      <c r="P43" s="68"/>
      <c r="Q43" s="69"/>
      <c r="R43" s="66"/>
      <c r="S43" s="66"/>
      <c r="T43" s="66"/>
      <c r="U43" s="66"/>
      <c r="V43" s="66"/>
      <c r="W43" s="66"/>
      <c r="X43" s="66"/>
      <c r="Y43" s="66"/>
      <c r="Z43" s="67"/>
    </row>
    <row r="44" spans="1:31" ht="6" customHeight="1" thickTop="1" thickBot="1" x14ac:dyDescent="0.4"/>
    <row r="45" spans="1:31" ht="15" thickTop="1" x14ac:dyDescent="0.35">
      <c r="A45" s="42" t="s">
        <v>4</v>
      </c>
      <c r="B45" s="43"/>
      <c r="C45" s="43"/>
      <c r="D45" s="43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5"/>
      <c r="AB45">
        <v>0</v>
      </c>
      <c r="AC45">
        <v>1</v>
      </c>
      <c r="AD45">
        <v>2</v>
      </c>
      <c r="AE45">
        <v>3</v>
      </c>
    </row>
    <row r="46" spans="1:31" x14ac:dyDescent="0.35">
      <c r="A46" s="46" t="s">
        <v>5</v>
      </c>
      <c r="B46" s="47"/>
      <c r="C46" s="48" t="s">
        <v>33</v>
      </c>
      <c r="D46" s="47"/>
      <c r="E46" s="47"/>
      <c r="F46" s="47"/>
      <c r="G46" s="47"/>
      <c r="H46" s="47"/>
      <c r="I46" s="47"/>
      <c r="J46" s="47"/>
      <c r="K46" s="47"/>
      <c r="L46" s="49"/>
      <c r="M46" s="50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51"/>
      <c r="AB46">
        <f>10-(5*AB$45)</f>
        <v>10</v>
      </c>
      <c r="AC46">
        <f>10-(5*AC$45)</f>
        <v>5</v>
      </c>
      <c r="AD46">
        <f>10-(5*AD$45)</f>
        <v>0</v>
      </c>
      <c r="AE46">
        <f>10-(5*AE$45)</f>
        <v>-5</v>
      </c>
    </row>
    <row r="47" spans="1:31" ht="13.5" customHeight="1" thickBot="1" x14ac:dyDescent="0.4">
      <c r="A47" s="46" t="s">
        <v>6</v>
      </c>
      <c r="B47" s="70"/>
      <c r="C47" s="71" t="s">
        <v>34</v>
      </c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2"/>
      <c r="AB47">
        <f>10-(5*AB$45)+3</f>
        <v>13</v>
      </c>
      <c r="AC47">
        <f>10-(5*AC$45)+3</f>
        <v>8</v>
      </c>
      <c r="AD47">
        <f>10-(5*AD$45)+3</f>
        <v>3</v>
      </c>
      <c r="AE47">
        <f>10-(5*AE$45)+3</f>
        <v>-2</v>
      </c>
    </row>
    <row r="48" spans="1:31" ht="26.25" customHeight="1" thickTop="1" x14ac:dyDescent="0.35">
      <c r="A48" s="175" t="s">
        <v>23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B48">
        <f>10-(5*AB$45)+6</f>
        <v>16</v>
      </c>
      <c r="AC48">
        <f>10-(5*AC$45)+6</f>
        <v>11</v>
      </c>
      <c r="AD48">
        <f>10-(5*AD$45)+6</f>
        <v>6</v>
      </c>
      <c r="AE48">
        <f>10-(5*AE$45)+6</f>
        <v>1</v>
      </c>
    </row>
    <row r="49" spans="1:31" ht="13.5" customHeight="1" x14ac:dyDescent="0.35">
      <c r="A49" s="178" t="s">
        <v>27</v>
      </c>
      <c r="B49" s="179"/>
      <c r="C49" s="179" t="s">
        <v>25</v>
      </c>
      <c r="D49" s="179"/>
      <c r="E49" s="179"/>
      <c r="F49" s="179"/>
      <c r="G49" s="78" t="s">
        <v>24</v>
      </c>
      <c r="H49" s="79"/>
      <c r="I49" s="73"/>
      <c r="J49" s="80"/>
      <c r="K49" s="80"/>
      <c r="L49" s="80"/>
      <c r="M49" s="83"/>
      <c r="N49" s="180" t="s">
        <v>27</v>
      </c>
      <c r="O49" s="179"/>
      <c r="P49" s="179" t="s">
        <v>25</v>
      </c>
      <c r="Q49" s="179"/>
      <c r="R49" s="179"/>
      <c r="S49" s="179"/>
      <c r="T49" s="78" t="s">
        <v>24</v>
      </c>
      <c r="U49" s="73"/>
      <c r="V49" s="80"/>
      <c r="W49" s="80"/>
      <c r="X49" s="80"/>
      <c r="Y49" s="80"/>
      <c r="Z49" s="87"/>
      <c r="AB49">
        <f>10-(5*AB$45)-3</f>
        <v>7</v>
      </c>
      <c r="AC49">
        <f>10-(5*AC$45)-3</f>
        <v>2</v>
      </c>
      <c r="AD49">
        <f>10-(5*AD$45)-3</f>
        <v>-3</v>
      </c>
      <c r="AE49">
        <f>10-(5*AE$45)-3</f>
        <v>-8</v>
      </c>
    </row>
    <row r="50" spans="1:31" ht="13.5" customHeight="1" x14ac:dyDescent="0.35">
      <c r="A50" s="157" t="str">
        <f>IF(HLOOKUP(AB$28,AB$45:AE$51,2,FALSE)&lt;=1,"2+",CONCATENATE(HLOOKUP(AB$28,AB$45:AE$51,2,FALSE),"+"))</f>
        <v>10+</v>
      </c>
      <c r="B50" s="158"/>
      <c r="C50" s="159" t="s">
        <v>26</v>
      </c>
      <c r="D50" s="159"/>
      <c r="E50" s="159"/>
      <c r="F50" s="159"/>
      <c r="G50" s="74" t="s">
        <v>22</v>
      </c>
      <c r="H50" s="74"/>
      <c r="I50" s="74"/>
      <c r="J50" s="74"/>
      <c r="K50" s="74"/>
      <c r="L50" s="74"/>
      <c r="M50" s="75"/>
      <c r="N50" s="160" t="str">
        <f>IF(HLOOKUP(AB$28,AB$45:AE$51,5,FALSE)&lt;=1,"2+",CONCATENATE(HLOOKUP(AB$28,AB$45:AE$51,5,FALSE),"+"))</f>
        <v>7+</v>
      </c>
      <c r="O50" s="158"/>
      <c r="P50" s="159" t="s">
        <v>28</v>
      </c>
      <c r="Q50" s="159"/>
      <c r="R50" s="159"/>
      <c r="S50" s="159"/>
      <c r="T50" s="74" t="s">
        <v>22</v>
      </c>
      <c r="U50" s="74"/>
      <c r="V50" s="74"/>
      <c r="W50" s="74"/>
      <c r="X50" s="74"/>
      <c r="Y50" s="74"/>
      <c r="Z50" s="84"/>
      <c r="AB50">
        <f>10-(5*AB$45)-3+3</f>
        <v>10</v>
      </c>
      <c r="AC50">
        <f>10-(5*AC$45)-3+3</f>
        <v>5</v>
      </c>
      <c r="AD50">
        <f>10-(5*AD$45)-3+3</f>
        <v>0</v>
      </c>
      <c r="AE50">
        <f>10-(5*AE$45)-3+3</f>
        <v>-5</v>
      </c>
    </row>
    <row r="51" spans="1:31" x14ac:dyDescent="0.35">
      <c r="A51" s="161" t="str">
        <f>IF(HLOOKUP(AB$28,AB$45:AE$51,3,FALSE)&lt;=1,"2+",CONCATENATE(HLOOKUP(AB$28,AB$45:AE$51,3,FALSE),"+"))</f>
        <v>13+</v>
      </c>
      <c r="B51" s="162"/>
      <c r="C51" s="163" t="s">
        <v>26</v>
      </c>
      <c r="D51" s="163"/>
      <c r="E51" s="163"/>
      <c r="F51" s="163"/>
      <c r="G51" s="76" t="s">
        <v>20</v>
      </c>
      <c r="H51" s="76"/>
      <c r="I51" s="76"/>
      <c r="J51" s="76"/>
      <c r="K51" s="76"/>
      <c r="L51" s="76"/>
      <c r="M51" s="77"/>
      <c r="N51" s="164" t="str">
        <f>IF(HLOOKUP(AB$28,AB$45:AE$51,6,FALSE)&lt;=1,"2+",CONCATENATE(HLOOKUP(AB$28,AB$45:AE$51,6,FALSE),"+"))</f>
        <v>10+</v>
      </c>
      <c r="O51" s="162"/>
      <c r="P51" s="163" t="s">
        <v>28</v>
      </c>
      <c r="Q51" s="163"/>
      <c r="R51" s="163"/>
      <c r="S51" s="163"/>
      <c r="T51" s="76" t="s">
        <v>20</v>
      </c>
      <c r="U51" s="76"/>
      <c r="V51" s="76"/>
      <c r="W51" s="76"/>
      <c r="X51" s="76"/>
      <c r="Y51" s="76"/>
      <c r="Z51" s="85"/>
      <c r="AB51">
        <f>10-(5*AB$45)-3+6</f>
        <v>13</v>
      </c>
      <c r="AC51">
        <f>10-(5*AC$45)-3+6</f>
        <v>8</v>
      </c>
      <c r="AD51">
        <f>10-(5*AD$45)-3+6</f>
        <v>3</v>
      </c>
      <c r="AE51">
        <f>10-(5*AE$45)-3+6</f>
        <v>-2</v>
      </c>
    </row>
    <row r="52" spans="1:31" ht="15" thickBot="1" x14ac:dyDescent="0.4">
      <c r="A52" s="153" t="str">
        <f>IF(HLOOKUP(AB$28,AB$45:AE$51,4,FALSE)&lt;=1,"2+",CONCATENATE(HLOOKUP(AB$28,AB$45:AE$51,4,FALSE),"+"))</f>
        <v>16+</v>
      </c>
      <c r="B52" s="154"/>
      <c r="C52" s="155" t="s">
        <v>26</v>
      </c>
      <c r="D52" s="155"/>
      <c r="E52" s="155"/>
      <c r="F52" s="155"/>
      <c r="G52" s="81" t="s">
        <v>21</v>
      </c>
      <c r="H52" s="81"/>
      <c r="I52" s="81"/>
      <c r="J52" s="81"/>
      <c r="K52" s="81"/>
      <c r="L52" s="81"/>
      <c r="M52" s="82"/>
      <c r="N52" s="156" t="str">
        <f>IF(HLOOKUP(AB$28,AB$45:AE$51,7,FALSE)&lt;=1,"2+",CONCATENATE(HLOOKUP(AB$28,AB$45:AE$51,7,FALSE),"+"))</f>
        <v>13+</v>
      </c>
      <c r="O52" s="154"/>
      <c r="P52" s="155" t="s">
        <v>28</v>
      </c>
      <c r="Q52" s="155"/>
      <c r="R52" s="155"/>
      <c r="S52" s="155"/>
      <c r="T52" s="81" t="s">
        <v>21</v>
      </c>
      <c r="U52" s="81"/>
      <c r="V52" s="81"/>
      <c r="W52" s="81"/>
      <c r="X52" s="81"/>
      <c r="Y52" s="81"/>
      <c r="Z52" s="86"/>
    </row>
    <row r="53" spans="1:31" ht="15" thickTop="1" x14ac:dyDescent="0.35"/>
  </sheetData>
  <mergeCells count="48">
    <mergeCell ref="A1:B1"/>
    <mergeCell ref="D1:M1"/>
    <mergeCell ref="Q1:Z1"/>
    <mergeCell ref="A2:Z2"/>
    <mergeCell ref="W13:Y13"/>
    <mergeCell ref="H10:I10"/>
    <mergeCell ref="M10:N10"/>
    <mergeCell ref="H12:P12"/>
    <mergeCell ref="Q12:Y12"/>
    <mergeCell ref="H13:J13"/>
    <mergeCell ref="K13:M13"/>
    <mergeCell ref="N13:P13"/>
    <mergeCell ref="Q13:S13"/>
    <mergeCell ref="T13:V13"/>
    <mergeCell ref="W15:Y15"/>
    <mergeCell ref="H14:J14"/>
    <mergeCell ref="K14:M14"/>
    <mergeCell ref="N14:P14"/>
    <mergeCell ref="Q14:S14"/>
    <mergeCell ref="T14:V14"/>
    <mergeCell ref="W14:Y14"/>
    <mergeCell ref="H15:J15"/>
    <mergeCell ref="K15:M15"/>
    <mergeCell ref="N15:P15"/>
    <mergeCell ref="Q15:S15"/>
    <mergeCell ref="T15:V15"/>
    <mergeCell ref="L40:L42"/>
    <mergeCell ref="A48:Z48"/>
    <mergeCell ref="A49:B49"/>
    <mergeCell ref="C49:F49"/>
    <mergeCell ref="N49:O49"/>
    <mergeCell ref="P49:S49"/>
    <mergeCell ref="A52:B52"/>
    <mergeCell ref="C52:F52"/>
    <mergeCell ref="N52:O52"/>
    <mergeCell ref="P52:S52"/>
    <mergeCell ref="S10:Z10"/>
    <mergeCell ref="A50:B50"/>
    <mergeCell ref="C50:F50"/>
    <mergeCell ref="N50:O50"/>
    <mergeCell ref="P50:S50"/>
    <mergeCell ref="A51:B51"/>
    <mergeCell ref="C51:F51"/>
    <mergeCell ref="N51:O51"/>
    <mergeCell ref="P51:S51"/>
    <mergeCell ref="A17:Z17"/>
    <mergeCell ref="A21:Z21"/>
    <mergeCell ref="M39:Z42"/>
  </mergeCells>
  <conditionalFormatting sqref="M10:N10">
    <cfRule type="cellIs" dxfId="23" priority="22" operator="greaterThan">
      <formula>H10</formula>
    </cfRule>
  </conditionalFormatting>
  <dataValidations count="6">
    <dataValidation showInputMessage="1" showErrorMessage="1" sqref="Q1" xr:uid="{BED63038-058E-41CF-A2B4-1578AABAAB86}"/>
    <dataValidation type="list" allowBlank="1" showInputMessage="1" showErrorMessage="1" sqref="W4 W8 W6" xr:uid="{C66D151A-9011-4C48-9CEC-ABCF21F7AE1F}">
      <formula1>$AC$4:$AC$7</formula1>
    </dataValidation>
    <dataValidation type="list" allowBlank="1" showInputMessage="1" showErrorMessage="1" sqref="S10:Z10" xr:uid="{90272836-0335-4EF1-B86F-4A9B308B9FE8}">
      <formula1>$AD$4:$AD$9</formula1>
    </dataValidation>
    <dataValidation type="list" allowBlank="1" showInputMessage="1" showErrorMessage="1" sqref="N4 N8 N6 A8 A6" xr:uid="{FDB5BFD1-6802-448C-BD8D-AC1B01DD5C88}">
      <formula1>$AB$4:$AB$10</formula1>
    </dataValidation>
    <dataValidation type="list" allowBlank="1" showInputMessage="1" showErrorMessage="1" sqref="A4" xr:uid="{0FE7560B-C472-4A6D-B1B3-0811F2BE04E9}">
      <formula1>$AB$4:$AB$14</formula1>
    </dataValidation>
    <dataValidation type="list" allowBlank="1" showInputMessage="1" showErrorMessage="1" sqref="C10" xr:uid="{636041D6-C230-4C93-953F-8014F431E534}">
      <formula1>$AC$5:$AC$6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5F59CC4-A7B6-4F19-B482-2E5A16C57F76}">
            <xm:f>NOT(ISERROR(SEARCH(#REF!,T10)))</xm:f>
            <xm:f>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4404B717-DD20-484E-B81F-18A7F927EBB3}">
            <xm:f>NOT(ISERROR(SEARCH(AE8,T10)))</xm:f>
            <xm:f>AE8</xm:f>
            <x14:dxf>
              <fill>
                <patternFill>
                  <bgColor rgb="FF92D050"/>
                </patternFill>
              </fill>
            </x14:dxf>
          </x14:cfRule>
          <x14:cfRule type="containsText" priority="3" operator="containsText" id="{E68CE56E-F790-4F41-BA2A-C39FF49982FB}">
            <xm:f>NOT(ISERROR(SEARCH(AE7,T10)))</xm:f>
            <xm:f>AE7</xm:f>
            <x14:dxf>
              <fill>
                <patternFill>
                  <bgColor rgb="FF00B0F0"/>
                </patternFill>
              </fill>
            </x14:dxf>
          </x14:cfRule>
          <x14:cfRule type="containsText" priority="4" operator="containsText" id="{1698E9FD-66C0-42FE-9831-CFE1E9A38E41}">
            <xm:f>NOT(ISERROR(SEARCH(AE6,T10)))</xm:f>
            <xm:f>AE6</xm:f>
            <x14:dxf>
              <fill>
                <patternFill>
                  <bgColor rgb="FFFF0000"/>
                </patternFill>
              </fill>
            </x14:dxf>
          </x14:cfRule>
          <x14:cfRule type="containsText" priority="5" operator="containsText" id="{B7AE9F62-C96E-4B09-88CF-FC182CA48980}">
            <xm:f>NOT(ISERROR(SEARCH(AE5,T10)))</xm:f>
            <xm:f>AE5</xm:f>
            <x14:dxf>
              <fill>
                <patternFill>
                  <bgColor theme="0" tint="-0.14996795556505021"/>
                </patternFill>
              </fill>
            </x14:dxf>
          </x14:cfRule>
          <xm:sqref>T10:Z10</xm:sqref>
        </x14:conditionalFormatting>
        <x14:conditionalFormatting xmlns:xm="http://schemas.microsoft.com/office/excel/2006/main">
          <x14:cfRule type="containsText" priority="17" operator="containsText" id="{15F59CC4-A7B6-4F19-B482-2E5A16C57F76}">
            <xm:f>NOT(ISERROR(SEARCH(AD9,S10)))</xm:f>
            <xm:f>AD9</xm:f>
            <x14:dxf>
              <fill>
                <patternFill>
                  <bgColor rgb="FFFFFF00"/>
                </patternFill>
              </fill>
            </x14:dxf>
          </x14:cfRule>
          <x14:cfRule type="containsText" priority="18" operator="containsText" id="{4404B717-DD20-484E-B81F-18A7F927EBB3}">
            <xm:f>NOT(ISERROR(SEARCH(AD8,S10)))</xm:f>
            <xm:f>AD8</xm:f>
            <x14:dxf>
              <fill>
                <patternFill>
                  <bgColor rgb="FF92D050"/>
                </patternFill>
              </fill>
            </x14:dxf>
          </x14:cfRule>
          <x14:cfRule type="containsText" priority="19" operator="containsText" id="{E68CE56E-F790-4F41-BA2A-C39FF49982FB}">
            <xm:f>NOT(ISERROR(SEARCH(AD7,S10)))</xm:f>
            <xm:f>AD7</xm:f>
            <x14:dxf>
              <fill>
                <patternFill>
                  <bgColor rgb="FF00B0F0"/>
                </patternFill>
              </fill>
            </x14:dxf>
          </x14:cfRule>
          <x14:cfRule type="containsText" priority="20" operator="containsText" id="{1698E9FD-66C0-42FE-9831-CFE1E9A38E41}">
            <xm:f>NOT(ISERROR(SEARCH(AD6,S10)))</xm:f>
            <xm:f>AD6</xm:f>
            <x14:dxf>
              <fill>
                <patternFill>
                  <bgColor rgb="FFFF0000"/>
                </patternFill>
              </fill>
            </x14:dxf>
          </x14:cfRule>
          <x14:cfRule type="containsText" priority="21" operator="containsText" id="{B7AE9F62-C96E-4B09-88CF-FC182CA48980}">
            <xm:f>NOT(ISERROR(SEARCH(AD5,S10)))</xm:f>
            <xm:f>AD5</xm:f>
            <x14:dxf>
              <fill>
                <patternFill>
                  <bgColor theme="0" tint="-0.14996795556505021"/>
                </patternFill>
              </fill>
            </x14:dxf>
          </x14:cfRule>
          <xm:sqref>S10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1899-5AE7-4318-B04F-141AD357A150}">
  <sheetPr>
    <pageSetUpPr fitToPage="1"/>
  </sheetPr>
  <dimension ref="A1:AI55"/>
  <sheetViews>
    <sheetView topLeftCell="A13" zoomScale="112" zoomScaleNormal="112" workbookViewId="0">
      <selection activeCell="B18" sqref="B18"/>
    </sheetView>
  </sheetViews>
  <sheetFormatPr defaultColWidth="8.81640625" defaultRowHeight="14.5" x14ac:dyDescent="0.35"/>
  <cols>
    <col min="1" max="26" width="3.453125" customWidth="1"/>
    <col min="27" max="27" width="9.1796875" customWidth="1"/>
    <col min="28" max="28" width="9.1796875" hidden="1" customWidth="1"/>
    <col min="29" max="29" width="9.81640625" hidden="1" customWidth="1"/>
    <col min="30" max="35" width="9.1796875" hidden="1" customWidth="1"/>
    <col min="36" max="40" width="9.1796875" customWidth="1"/>
    <col min="41" max="41" width="6.453125" customWidth="1"/>
  </cols>
  <sheetData>
    <row r="1" spans="1:30" ht="33.75" customHeight="1" thickBot="1" x14ac:dyDescent="0.55000000000000004">
      <c r="A1" s="205"/>
      <c r="B1" s="205"/>
      <c r="D1" s="206"/>
      <c r="E1" s="207"/>
      <c r="F1" s="207"/>
      <c r="G1" s="207"/>
      <c r="H1" s="207"/>
      <c r="I1" s="207"/>
      <c r="J1" s="207"/>
      <c r="K1" s="207"/>
      <c r="L1" s="207"/>
      <c r="M1" s="208"/>
      <c r="Q1" s="206"/>
      <c r="R1" s="207"/>
      <c r="S1" s="207"/>
      <c r="T1" s="207"/>
      <c r="U1" s="207"/>
      <c r="V1" s="207"/>
      <c r="W1" s="207"/>
      <c r="X1" s="207"/>
      <c r="Y1" s="207"/>
      <c r="Z1" s="208"/>
    </row>
    <row r="2" spans="1:30" ht="81" customHeight="1" x14ac:dyDescent="0.3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D2" s="106"/>
    </row>
    <row r="3" spans="1:30" ht="18.75" customHeight="1" thickBot="1" x14ac:dyDescent="0.5">
      <c r="A3" s="217" t="s">
        <v>43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</row>
    <row r="4" spans="1:30" ht="18.75" customHeight="1" thickTop="1" thickBot="1" x14ac:dyDescent="0.4">
      <c r="A4" s="88" t="s">
        <v>29</v>
      </c>
      <c r="B4" s="2"/>
      <c r="C4" s="3">
        <v>1</v>
      </c>
      <c r="D4" s="3" t="str">
        <f>IF(AND($A$4&gt;1,NOT($A$4="sel")),1,"")</f>
        <v/>
      </c>
      <c r="E4" s="3" t="str">
        <f>IF(AND($A$4&gt;2,NOT($A$4="sel")),1,"")</f>
        <v/>
      </c>
      <c r="F4" s="3" t="str">
        <f>IF(AND($A$4&gt;3,NOT($A$4="sel")),1,"")</f>
        <v/>
      </c>
      <c r="G4" s="3" t="str">
        <f>IF(AND($A$4&gt;4,NOT($A$4="sel")),1,"")</f>
        <v/>
      </c>
      <c r="H4" s="3" t="str">
        <f>IF(AND($A$4&gt;5,NOT($A$4="sel")),1,"")</f>
        <v/>
      </c>
      <c r="I4" s="3" t="str">
        <f>IF(AND($A$4&gt;6,NOT($A$4="sel")),1,"")</f>
        <v/>
      </c>
      <c r="J4" s="3" t="str">
        <f>IF(AND($A$4&gt;7,NOT($A$4="sel")),1,"")</f>
        <v/>
      </c>
      <c r="K4" s="3" t="str">
        <f>IF(AND($A$4&gt;8,NOT($A$4="sel")),1,"")</f>
        <v/>
      </c>
      <c r="L4" s="4" t="str">
        <f>IF(AND($A$4&gt;9,NOT($A$4="sel")),1,"")</f>
        <v/>
      </c>
      <c r="N4" s="92" t="s">
        <v>29</v>
      </c>
      <c r="O4" s="7"/>
      <c r="P4" s="8">
        <v>1</v>
      </c>
      <c r="Q4" s="8" t="str">
        <f>IF(AND(N4&gt;1,NOT(N4="sel")),1,"")</f>
        <v/>
      </c>
      <c r="R4" s="8" t="str">
        <f>IF(AND(N4&gt;2,NOT(N4="sel")),1,"")</f>
        <v/>
      </c>
      <c r="S4" s="8" t="str">
        <f>IF(AND(N4&gt;3,NOT(N4="sel")),1,"")</f>
        <v/>
      </c>
      <c r="T4" s="8" t="str">
        <f>IF(AND(N4&gt;4,NOT(N4="sel")),1,"")</f>
        <v/>
      </c>
      <c r="U4" s="9" t="str">
        <f>IF(AND(N4&gt;5,NOT(N4="sel")),1,"")</f>
        <v/>
      </c>
      <c r="W4" s="96" t="s">
        <v>29</v>
      </c>
      <c r="X4" s="18"/>
      <c r="Y4" s="19" t="str">
        <f>IF(AND($W$4&gt;0,NOT($W$4="sel")),1,"")</f>
        <v/>
      </c>
      <c r="Z4" s="20" t="str">
        <f>IF(AND($W$4&gt;1,NOT($W$4="sel")),1,"")</f>
        <v/>
      </c>
      <c r="AB4" t="s">
        <v>29</v>
      </c>
      <c r="AC4" t="s">
        <v>29</v>
      </c>
      <c r="AD4" s="106"/>
    </row>
    <row r="5" spans="1:30" ht="6" customHeight="1" thickTop="1" thickBot="1" x14ac:dyDescent="0.4">
      <c r="A5" s="8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5"/>
      <c r="AB5">
        <v>1</v>
      </c>
      <c r="AC5">
        <v>0</v>
      </c>
      <c r="AD5" s="106"/>
    </row>
    <row r="6" spans="1:30" ht="18.75" customHeight="1" thickTop="1" thickBot="1" x14ac:dyDescent="0.4">
      <c r="A6" s="90" t="s">
        <v>29</v>
      </c>
      <c r="B6" s="10"/>
      <c r="C6" s="11">
        <v>1</v>
      </c>
      <c r="D6" s="11" t="str">
        <f>IF(AND(A6&gt;1,NOT(A6="sel")),1,"")</f>
        <v/>
      </c>
      <c r="E6" s="11" t="str">
        <f>IF(AND(A6&gt;2,NOT(A6="sel")),1,"")</f>
        <v/>
      </c>
      <c r="F6" s="11" t="str">
        <f>IF(AND(A6&gt;3,NOT(A6="sel")),1,"")</f>
        <v/>
      </c>
      <c r="G6" s="11" t="str">
        <f>IF(AND(A6&gt;4,NOT(A6="sel")),1,"")</f>
        <v/>
      </c>
      <c r="H6" s="12" t="str">
        <f>IF(AND(A6&gt;5,NOT(A6="sel")),1,"")</f>
        <v/>
      </c>
      <c r="K6" s="102" t="s">
        <v>35</v>
      </c>
      <c r="O6" s="210">
        <v>20</v>
      </c>
      <c r="P6" s="211"/>
      <c r="S6" s="94" t="s">
        <v>29</v>
      </c>
      <c r="T6" s="93"/>
      <c r="U6" s="13">
        <v>1</v>
      </c>
      <c r="V6" s="13" t="str">
        <f>IF(AND(S6&gt;1,NOT(S6="sel")),1,"")</f>
        <v/>
      </c>
      <c r="W6" s="13" t="str">
        <f>IF(AND(S6&gt;2,NOT(S6="sel")),1,"")</f>
        <v/>
      </c>
      <c r="X6" s="13" t="str">
        <f>IF(AND(S6&gt;3,NOT(S6="sel")),1,"")</f>
        <v/>
      </c>
      <c r="Y6" s="13" t="str">
        <f>IF(AND(S6&gt;4,NOT(S6="sel")),1,"")</f>
        <v/>
      </c>
      <c r="Z6" s="14" t="str">
        <f>IF(AND(S6&gt;5,NOT(S6="sel")),1,"")</f>
        <v/>
      </c>
      <c r="AB6">
        <v>2</v>
      </c>
      <c r="AC6">
        <v>1</v>
      </c>
      <c r="AD6" s="106"/>
    </row>
    <row r="7" spans="1:30" ht="6" customHeight="1" thickTop="1" thickBot="1" x14ac:dyDescent="0.4">
      <c r="A7" s="89"/>
      <c r="C7" s="6"/>
      <c r="D7" s="6"/>
      <c r="E7" s="6"/>
      <c r="F7" s="6"/>
      <c r="G7" s="6"/>
      <c r="H7" s="6"/>
      <c r="I7" s="6"/>
      <c r="K7" s="89"/>
      <c r="L7" s="6"/>
      <c r="M7" s="6"/>
      <c r="O7" s="6"/>
      <c r="P7" s="5"/>
      <c r="W7" s="89"/>
      <c r="AB7">
        <v>3</v>
      </c>
      <c r="AC7">
        <v>2</v>
      </c>
    </row>
    <row r="8" spans="1:30" ht="18.75" customHeight="1" thickTop="1" thickBot="1" x14ac:dyDescent="0.4">
      <c r="A8" s="91" t="s">
        <v>29</v>
      </c>
      <c r="B8" s="15"/>
      <c r="C8" s="16">
        <v>1</v>
      </c>
      <c r="D8" s="16" t="str">
        <f>IF(AND(A8&gt;1,NOT(A8="sel")),1,"")</f>
        <v/>
      </c>
      <c r="E8" s="16" t="str">
        <f>IF(AND(A8&gt;2,NOT(A8="sel")),1,"")</f>
        <v/>
      </c>
      <c r="F8" s="16" t="str">
        <f>IF(AND(A8&gt;3,NOT(A8="sel")),1,"")</f>
        <v/>
      </c>
      <c r="G8" s="16" t="str">
        <f>IF(AND(A8&gt;4,NOT(A8="sel")),1,"")</f>
        <v/>
      </c>
      <c r="H8" s="17" t="str">
        <f>IF(AND(A8&gt;5,NOT(A8="sel")),1,"")</f>
        <v/>
      </c>
      <c r="K8" s="102" t="s">
        <v>36</v>
      </c>
      <c r="O8" s="212">
        <f>SUM(C4:L4)+SUM(P4:U4)+SUM(C6:H6)+SUM(U6:Z6)+SUM(C8:H8)+SUM(U8:Z8)+SUM(Y4:Z4)</f>
        <v>6</v>
      </c>
      <c r="P8" s="213"/>
      <c r="S8" s="95" t="s">
        <v>29</v>
      </c>
      <c r="T8" s="21"/>
      <c r="U8" s="22">
        <v>1</v>
      </c>
      <c r="V8" s="22" t="str">
        <f>IF(AND(S8&gt;1,NOT(S8="sel")),1,"")</f>
        <v/>
      </c>
      <c r="W8" s="22" t="str">
        <f>IF(AND(S8&gt;2,NOT(S8="sel")),1,"")</f>
        <v/>
      </c>
      <c r="X8" s="22" t="str">
        <f>IF(AND(S8&gt;3,NOT(S8="sel")),1,"")</f>
        <v/>
      </c>
      <c r="Y8" s="22" t="str">
        <f>IF(AND(S8&gt;4,NOT(S8="sel")),1,"")</f>
        <v/>
      </c>
      <c r="Z8" s="23" t="str">
        <f>IF(AND(S8&gt;5,NOT(S8="sel")),1,"")</f>
        <v/>
      </c>
      <c r="AB8">
        <v>4</v>
      </c>
    </row>
    <row r="9" spans="1:30" ht="6" customHeight="1" thickTop="1" x14ac:dyDescent="0.35">
      <c r="A9" s="8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"/>
      <c r="AB9">
        <v>5</v>
      </c>
    </row>
    <row r="10" spans="1:30" ht="18.75" customHeight="1" x14ac:dyDescent="0.45">
      <c r="A10" s="217" t="s">
        <v>44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B10">
        <v>6</v>
      </c>
    </row>
    <row r="11" spans="1:30" ht="6" customHeight="1" thickBot="1" x14ac:dyDescent="0.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AB11">
        <v>7</v>
      </c>
    </row>
    <row r="12" spans="1:30" ht="18.75" customHeight="1" thickTop="1" thickBot="1" x14ac:dyDescent="0.4">
      <c r="A12" s="96" t="s">
        <v>29</v>
      </c>
      <c r="B12" s="18"/>
      <c r="C12" s="19" t="str">
        <f>IF(AND($A$12&gt;0,NOT($A$12="sel")),1,"")</f>
        <v/>
      </c>
      <c r="D12" s="20" t="str">
        <f>IF(AND($A$12&gt;1,NOT($A$12="sel")),1,"")</f>
        <v/>
      </c>
      <c r="G12" s="102" t="s">
        <v>35</v>
      </c>
      <c r="K12" s="210">
        <v>3</v>
      </c>
      <c r="L12" s="211"/>
      <c r="O12" s="102" t="s">
        <v>36</v>
      </c>
      <c r="S12" s="212">
        <f>SUM(C12:D12)+SUM(Y12:Z12)</f>
        <v>0</v>
      </c>
      <c r="T12" s="213"/>
      <c r="W12" s="96" t="s">
        <v>29</v>
      </c>
      <c r="X12" s="103"/>
      <c r="Y12" s="104" t="str">
        <f>IF(AND($W$12&gt;0,NOT($W$12="sel")),1,"")</f>
        <v/>
      </c>
      <c r="Z12" s="105" t="str">
        <f>IF(AND($W$12&gt;1,NOT($W$12="sel")),1,"")</f>
        <v/>
      </c>
      <c r="AB12">
        <v>8</v>
      </c>
    </row>
    <row r="13" spans="1:30" ht="6" customHeight="1" thickTop="1" thickBot="1" x14ac:dyDescent="0.4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5"/>
      <c r="AB13">
        <v>9</v>
      </c>
    </row>
    <row r="14" spans="1:30" ht="13.5" customHeight="1" x14ac:dyDescent="0.35">
      <c r="H14" s="193" t="s">
        <v>49</v>
      </c>
      <c r="I14" s="194"/>
      <c r="J14" s="194"/>
      <c r="K14" s="194"/>
      <c r="L14" s="194"/>
      <c r="M14" s="194"/>
      <c r="N14" s="194"/>
      <c r="O14" s="194"/>
      <c r="P14" s="195"/>
      <c r="Q14" s="196" t="s">
        <v>50</v>
      </c>
      <c r="R14" s="197"/>
      <c r="S14" s="197"/>
      <c r="T14" s="197"/>
      <c r="U14" s="197"/>
      <c r="V14" s="197"/>
      <c r="W14" s="197"/>
      <c r="X14" s="197"/>
      <c r="Y14" s="198"/>
      <c r="AB14">
        <v>10</v>
      </c>
    </row>
    <row r="15" spans="1:30" ht="13.5" customHeight="1" thickBot="1" x14ac:dyDescent="0.4">
      <c r="H15" s="199" t="s">
        <v>7</v>
      </c>
      <c r="I15" s="200"/>
      <c r="J15" s="200"/>
      <c r="K15" s="200" t="s">
        <v>9</v>
      </c>
      <c r="L15" s="200"/>
      <c r="M15" s="200"/>
      <c r="N15" s="200" t="s">
        <v>8</v>
      </c>
      <c r="O15" s="200"/>
      <c r="P15" s="201"/>
      <c r="Q15" s="202" t="s">
        <v>7</v>
      </c>
      <c r="R15" s="203"/>
      <c r="S15" s="203"/>
      <c r="T15" s="203" t="s">
        <v>9</v>
      </c>
      <c r="U15" s="203"/>
      <c r="V15" s="203"/>
      <c r="W15" s="203" t="s">
        <v>8</v>
      </c>
      <c r="X15" s="203"/>
      <c r="Y15" s="204"/>
    </row>
    <row r="16" spans="1:30" ht="13.5" customHeight="1" x14ac:dyDescent="0.35">
      <c r="B16" s="124" t="s">
        <v>64</v>
      </c>
      <c r="C16" s="125"/>
      <c r="D16" s="125"/>
      <c r="E16" s="125"/>
      <c r="F16" s="125"/>
      <c r="G16" s="126"/>
      <c r="H16" s="187" t="s">
        <v>51</v>
      </c>
      <c r="I16" s="188"/>
      <c r="J16" s="188"/>
      <c r="K16" s="188" t="s">
        <v>10</v>
      </c>
      <c r="L16" s="188"/>
      <c r="M16" s="188"/>
      <c r="N16" s="188" t="s">
        <v>51</v>
      </c>
      <c r="O16" s="188"/>
      <c r="P16" s="189"/>
      <c r="Q16" s="190" t="s">
        <v>51</v>
      </c>
      <c r="R16" s="191"/>
      <c r="S16" s="191"/>
      <c r="T16" s="191" t="s">
        <v>10</v>
      </c>
      <c r="U16" s="191"/>
      <c r="V16" s="191"/>
      <c r="W16" s="191" t="s">
        <v>52</v>
      </c>
      <c r="X16" s="191"/>
      <c r="Y16" s="192"/>
    </row>
    <row r="17" spans="1:35" ht="13.5" customHeight="1" thickBot="1" x14ac:dyDescent="0.4">
      <c r="B17" s="121" t="s">
        <v>65</v>
      </c>
      <c r="C17" s="122"/>
      <c r="D17" s="122"/>
      <c r="E17" s="122"/>
      <c r="F17" s="122"/>
      <c r="G17" s="123"/>
      <c r="H17" s="181" t="s">
        <v>53</v>
      </c>
      <c r="I17" s="182"/>
      <c r="J17" s="182"/>
      <c r="K17" s="182" t="s">
        <v>11</v>
      </c>
      <c r="L17" s="182"/>
      <c r="M17" s="182"/>
      <c r="N17" s="182" t="s">
        <v>51</v>
      </c>
      <c r="O17" s="182"/>
      <c r="P17" s="183"/>
      <c r="Q17" s="184" t="s">
        <v>51</v>
      </c>
      <c r="R17" s="185"/>
      <c r="S17" s="185"/>
      <c r="T17" s="185" t="s">
        <v>11</v>
      </c>
      <c r="U17" s="185"/>
      <c r="V17" s="185"/>
      <c r="W17" s="185" t="s">
        <v>52</v>
      </c>
      <c r="X17" s="185"/>
      <c r="Y17" s="186"/>
    </row>
    <row r="18" spans="1:35" ht="8.15" customHeight="1" thickBot="1" x14ac:dyDescent="0.4"/>
    <row r="19" spans="1:35" ht="30" customHeight="1" thickTop="1" x14ac:dyDescent="0.35">
      <c r="A19" s="165" t="str">
        <f>AB19</f>
        <v xml:space="preserve">Se un pilota ottiene il risultato massimo in 5° o 6° Marcia, alla fine del suo turno, tutti i piloti in 4°, 5° o 6° marcia effettuano una verifica motore 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7"/>
      <c r="AB19" t="s">
        <v>39</v>
      </c>
    </row>
    <row r="20" spans="1:35" ht="15" customHeight="1" x14ac:dyDescent="0.35">
      <c r="A20" s="107" t="str">
        <f>AC20</f>
        <v>Verifica Motore pista asciiutta: da 1 a 4 su un D20, perdi un PM e lasci una Macchia d'Olio nella casella di destinazione</v>
      </c>
      <c r="B20" s="108"/>
      <c r="C20" s="108"/>
      <c r="D20" s="109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10"/>
      <c r="AB20" t="s">
        <v>46</v>
      </c>
      <c r="AC20" t="s">
        <v>45</v>
      </c>
    </row>
    <row r="21" spans="1:35" ht="15" customHeight="1" thickBot="1" x14ac:dyDescent="0.4">
      <c r="A21" s="111" t="str">
        <f>AC21</f>
        <v>Verifica Motore pista bagnata: da 1 a 3 su un D20, perdi un PM e lasci una Macchia d'Olio nella casella di destinazione</v>
      </c>
      <c r="B21" s="112"/>
      <c r="C21" s="112"/>
      <c r="D21" s="113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4"/>
      <c r="AB21" t="s">
        <v>47</v>
      </c>
      <c r="AC21" t="s">
        <v>48</v>
      </c>
    </row>
    <row r="22" spans="1:35" ht="6" customHeight="1" thickTop="1" thickBot="1" x14ac:dyDescent="0.4"/>
    <row r="23" spans="1:35" ht="27" customHeight="1" thickTop="1" x14ac:dyDescent="0.35">
      <c r="A23" s="168" t="s">
        <v>40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70"/>
      <c r="AE23" s="1"/>
      <c r="AF23" s="1"/>
      <c r="AG23" s="1"/>
      <c r="AH23" s="1"/>
      <c r="AI23" s="1"/>
    </row>
    <row r="24" spans="1:35" ht="13.5" customHeight="1" x14ac:dyDescent="0.35">
      <c r="A24" s="131" t="s">
        <v>42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8"/>
      <c r="AF24" s="1"/>
      <c r="AG24" s="1"/>
      <c r="AH24" s="1"/>
      <c r="AI24" s="1"/>
    </row>
    <row r="25" spans="1:35" ht="13.5" customHeight="1" thickBot="1" x14ac:dyDescent="0.4">
      <c r="A25" s="132" t="s">
        <v>41</v>
      </c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  <c r="AG25" s="24"/>
      <c r="AH25" s="24"/>
    </row>
    <row r="26" spans="1:35" ht="6" customHeight="1" thickTop="1" thickBot="1" x14ac:dyDescent="0.4"/>
    <row r="27" spans="1:35" ht="15" thickTop="1" x14ac:dyDescent="0.35">
      <c r="A27" s="115" t="s">
        <v>37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7"/>
    </row>
    <row r="28" spans="1:35" ht="15" thickBot="1" x14ac:dyDescent="0.4">
      <c r="A28" s="118" t="s">
        <v>38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20"/>
    </row>
    <row r="29" spans="1:35" ht="6" customHeight="1" thickTop="1" thickBot="1" x14ac:dyDescent="0.4"/>
    <row r="30" spans="1:35" ht="13.5" customHeight="1" thickTop="1" x14ac:dyDescent="0.35">
      <c r="A30" s="26" t="s">
        <v>54</v>
      </c>
      <c r="B30" s="27"/>
      <c r="C30" s="27"/>
      <c r="D30" s="27"/>
      <c r="E30" s="27"/>
      <c r="F30" s="27"/>
      <c r="G30" s="27"/>
      <c r="H30" s="27"/>
      <c r="I30" s="133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8"/>
      <c r="AB30">
        <f>SUM(Y4:Z4)</f>
        <v>0</v>
      </c>
      <c r="AC30">
        <v>0</v>
      </c>
      <c r="AD30">
        <v>1</v>
      </c>
      <c r="AE30">
        <v>2</v>
      </c>
    </row>
    <row r="31" spans="1:35" ht="13.5" customHeight="1" x14ac:dyDescent="0.35">
      <c r="A31" s="29" t="str">
        <f>HLOOKUP(AB30,AC30:AE32,2,FALSE)</f>
        <v>da 1 a 12 l’auto è eliminata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3"/>
      <c r="AC31" s="25" t="s">
        <v>55</v>
      </c>
      <c r="AD31" s="25" t="s">
        <v>56</v>
      </c>
      <c r="AE31" s="25" t="s">
        <v>57</v>
      </c>
    </row>
    <row r="32" spans="1:35" ht="13.5" customHeight="1" x14ac:dyDescent="0.35">
      <c r="A32" s="31" t="str">
        <f>HLOOKUP(AB30,AC30:AE32,3,FALSE)</f>
        <v>da 13 a 17 l'auto va in testacoda ed acquisisce il segnalino "Auto Danneggiata"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4"/>
      <c r="AC32" s="25" t="s">
        <v>58</v>
      </c>
      <c r="AD32" s="25" t="s">
        <v>59</v>
      </c>
      <c r="AE32" s="25" t="s">
        <v>60</v>
      </c>
    </row>
    <row r="33" spans="1:31" ht="13.5" customHeight="1" thickBot="1" x14ac:dyDescent="0.4">
      <c r="A33" s="134" t="str">
        <f>HLOOKUP(AB30,AC30:AE33,4,FALSE)</f>
        <v>con 18+ l'auto acquisisce il segnalino "Auto Danneggiata"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6"/>
      <c r="AC33" t="s">
        <v>61</v>
      </c>
      <c r="AD33" t="s">
        <v>62</v>
      </c>
      <c r="AE33" t="s">
        <v>63</v>
      </c>
    </row>
    <row r="34" spans="1:31" ht="6" customHeight="1" thickTop="1" thickBot="1" x14ac:dyDescent="0.4"/>
    <row r="35" spans="1:31" ht="15" thickTop="1" x14ac:dyDescent="0.35">
      <c r="A35" s="137" t="s">
        <v>3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9"/>
    </row>
    <row r="36" spans="1:31" ht="13.5" customHeight="1" x14ac:dyDescent="0.35">
      <c r="A36" s="97" t="s">
        <v>30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8"/>
    </row>
    <row r="37" spans="1:31" ht="13.5" customHeight="1" x14ac:dyDescent="0.35">
      <c r="A37" s="98" t="s">
        <v>31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6"/>
    </row>
    <row r="38" spans="1:31" ht="13.5" customHeight="1" thickBot="1" x14ac:dyDescent="0.4">
      <c r="A38" s="99" t="s">
        <v>32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1"/>
    </row>
    <row r="39" spans="1:31" ht="6" customHeight="1" thickTop="1" thickBot="1" x14ac:dyDescent="0.4"/>
    <row r="40" spans="1:31" ht="15" thickTop="1" x14ac:dyDescent="0.35">
      <c r="A40" s="39" t="s">
        <v>16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3"/>
      <c r="M40" s="52" t="s">
        <v>18</v>
      </c>
      <c r="N40" s="52"/>
      <c r="O40" s="52"/>
      <c r="P40" s="52"/>
      <c r="Q40" s="52"/>
      <c r="R40" s="40"/>
      <c r="S40" s="40"/>
      <c r="T40" s="40"/>
      <c r="U40" s="40"/>
      <c r="V40" s="40"/>
      <c r="W40" s="40"/>
      <c r="X40" s="40"/>
      <c r="Y40" s="40"/>
      <c r="Z40" s="41"/>
    </row>
    <row r="41" spans="1:31" ht="14.5" customHeight="1" x14ac:dyDescent="0.35">
      <c r="A41" s="57" t="s">
        <v>12</v>
      </c>
      <c r="B41" s="54"/>
      <c r="C41" s="54"/>
      <c r="D41" s="54"/>
      <c r="E41" s="54"/>
      <c r="F41" s="55">
        <v>1</v>
      </c>
      <c r="G41" s="55">
        <v>2</v>
      </c>
      <c r="H41" s="55">
        <v>3</v>
      </c>
      <c r="I41" s="55">
        <v>4</v>
      </c>
      <c r="J41" s="55">
        <v>5</v>
      </c>
      <c r="K41" s="55">
        <v>6</v>
      </c>
      <c r="L41" s="56">
        <v>7</v>
      </c>
      <c r="M41" s="171" t="s">
        <v>19</v>
      </c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3"/>
    </row>
    <row r="42" spans="1:31" x14ac:dyDescent="0.35">
      <c r="A42" s="61" t="s">
        <v>1</v>
      </c>
      <c r="B42" s="62"/>
      <c r="C42" s="62"/>
      <c r="D42" s="62"/>
      <c r="E42" s="62"/>
      <c r="F42" s="63">
        <v>1</v>
      </c>
      <c r="G42" s="63" t="s">
        <v>13</v>
      </c>
      <c r="H42" s="63" t="s">
        <v>13</v>
      </c>
      <c r="I42" s="63" t="s">
        <v>13</v>
      </c>
      <c r="J42" s="63" t="s">
        <v>13</v>
      </c>
      <c r="K42" s="63" t="s">
        <v>13</v>
      </c>
      <c r="L42" s="174" t="s">
        <v>15</v>
      </c>
      <c r="M42" s="171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3"/>
    </row>
    <row r="43" spans="1:31" x14ac:dyDescent="0.35">
      <c r="A43" s="58" t="s">
        <v>0</v>
      </c>
      <c r="B43" s="59"/>
      <c r="C43" s="59"/>
      <c r="D43" s="59"/>
      <c r="E43" s="59"/>
      <c r="F43" s="60">
        <v>0</v>
      </c>
      <c r="G43" s="60">
        <v>0</v>
      </c>
      <c r="H43" s="60">
        <v>1</v>
      </c>
      <c r="I43" s="60">
        <v>2</v>
      </c>
      <c r="J43" s="60" t="s">
        <v>14</v>
      </c>
      <c r="K43" s="60" t="s">
        <v>14</v>
      </c>
      <c r="L43" s="174"/>
      <c r="M43" s="171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3"/>
    </row>
    <row r="44" spans="1:31" ht="15" thickBot="1" x14ac:dyDescent="0.4">
      <c r="A44" s="61" t="s">
        <v>2</v>
      </c>
      <c r="B44" s="62"/>
      <c r="C44" s="62"/>
      <c r="D44" s="62"/>
      <c r="E44" s="62"/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1</v>
      </c>
      <c r="L44" s="174"/>
      <c r="M44" s="171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3"/>
    </row>
    <row r="45" spans="1:31" ht="15.5" thickTop="1" thickBot="1" x14ac:dyDescent="0.4">
      <c r="A45" s="64" t="s">
        <v>17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8"/>
      <c r="N45" s="68"/>
      <c r="O45" s="68"/>
      <c r="P45" s="68"/>
      <c r="Q45" s="69"/>
      <c r="R45" s="66"/>
      <c r="S45" s="66"/>
      <c r="T45" s="66"/>
      <c r="U45" s="66"/>
      <c r="V45" s="66"/>
      <c r="W45" s="66"/>
      <c r="X45" s="66"/>
      <c r="Y45" s="66"/>
      <c r="Z45" s="67"/>
    </row>
    <row r="46" spans="1:31" ht="6" customHeight="1" thickTop="1" thickBot="1" x14ac:dyDescent="0.4"/>
    <row r="47" spans="1:31" ht="15" thickTop="1" x14ac:dyDescent="0.35">
      <c r="A47" s="42" t="s">
        <v>4</v>
      </c>
      <c r="B47" s="43"/>
      <c r="C47" s="43"/>
      <c r="D47" s="43"/>
      <c r="E47" s="44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5"/>
      <c r="AB47">
        <v>0</v>
      </c>
      <c r="AC47">
        <v>1</v>
      </c>
      <c r="AD47">
        <v>2</v>
      </c>
      <c r="AE47">
        <v>3</v>
      </c>
    </row>
    <row r="48" spans="1:31" x14ac:dyDescent="0.35">
      <c r="A48" s="46" t="s">
        <v>5</v>
      </c>
      <c r="B48" s="47"/>
      <c r="C48" s="48" t="s">
        <v>33</v>
      </c>
      <c r="D48" s="47"/>
      <c r="E48" s="47"/>
      <c r="F48" s="47"/>
      <c r="G48" s="47"/>
      <c r="H48" s="47"/>
      <c r="I48" s="47"/>
      <c r="J48" s="47"/>
      <c r="K48" s="47"/>
      <c r="L48" s="49"/>
      <c r="M48" s="50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51"/>
      <c r="AB48">
        <f>10-(5*AB$47)</f>
        <v>10</v>
      </c>
      <c r="AC48">
        <f>10-(5*AC$47)</f>
        <v>5</v>
      </c>
      <c r="AD48">
        <f>10-(5*AD$47)</f>
        <v>0</v>
      </c>
      <c r="AE48">
        <f>10-(5*AE$47)</f>
        <v>-5</v>
      </c>
    </row>
    <row r="49" spans="1:31" ht="13.5" customHeight="1" thickBot="1" x14ac:dyDescent="0.4">
      <c r="A49" s="46" t="s">
        <v>6</v>
      </c>
      <c r="B49" s="70"/>
      <c r="C49" s="71" t="s">
        <v>34</v>
      </c>
      <c r="D49" s="70"/>
      <c r="E49" s="70"/>
      <c r="F49" s="70"/>
      <c r="G49" s="70"/>
      <c r="H49" s="70"/>
      <c r="I49" s="70"/>
      <c r="J49" s="70"/>
      <c r="K49" s="70"/>
      <c r="L49" s="70"/>
      <c r="M49" s="71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2"/>
      <c r="AB49">
        <f>10-(5*AB$47)+3</f>
        <v>13</v>
      </c>
      <c r="AC49">
        <f>10-(5*AC$47)+3</f>
        <v>8</v>
      </c>
      <c r="AD49">
        <f>10-(5*AD$47)+3</f>
        <v>3</v>
      </c>
      <c r="AE49">
        <f>10-(5*AE$47)+3</f>
        <v>-2</v>
      </c>
    </row>
    <row r="50" spans="1:31" ht="26.25" customHeight="1" thickTop="1" x14ac:dyDescent="0.35">
      <c r="A50" s="175" t="s">
        <v>23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B50">
        <f>10-(5*AB$47)+6</f>
        <v>16</v>
      </c>
      <c r="AC50">
        <f>10-(5*AC$47)+6</f>
        <v>11</v>
      </c>
      <c r="AD50">
        <f>10-(5*AD$47)+6</f>
        <v>6</v>
      </c>
      <c r="AE50">
        <f>10-(5*AE$47)+6</f>
        <v>1</v>
      </c>
    </row>
    <row r="51" spans="1:31" ht="13.5" customHeight="1" x14ac:dyDescent="0.35">
      <c r="A51" s="178" t="s">
        <v>27</v>
      </c>
      <c r="B51" s="179"/>
      <c r="C51" s="179" t="s">
        <v>25</v>
      </c>
      <c r="D51" s="179"/>
      <c r="E51" s="179"/>
      <c r="F51" s="179"/>
      <c r="G51" s="78" t="s">
        <v>24</v>
      </c>
      <c r="H51" s="79"/>
      <c r="I51" s="73"/>
      <c r="J51" s="80"/>
      <c r="K51" s="80"/>
      <c r="L51" s="80"/>
      <c r="M51" s="83"/>
      <c r="N51" s="180" t="s">
        <v>27</v>
      </c>
      <c r="O51" s="179"/>
      <c r="P51" s="179" t="s">
        <v>25</v>
      </c>
      <c r="Q51" s="179"/>
      <c r="R51" s="179"/>
      <c r="S51" s="179"/>
      <c r="T51" s="78" t="s">
        <v>24</v>
      </c>
      <c r="U51" s="73"/>
      <c r="V51" s="80"/>
      <c r="W51" s="80"/>
      <c r="X51" s="80"/>
      <c r="Y51" s="80"/>
      <c r="Z51" s="87"/>
      <c r="AB51">
        <f>10-(5*AB$47)-3</f>
        <v>7</v>
      </c>
      <c r="AC51">
        <f>10-(5*AC$47)-3</f>
        <v>2</v>
      </c>
      <c r="AD51">
        <f>10-(5*AD$47)-3</f>
        <v>-3</v>
      </c>
      <c r="AE51">
        <f>10-(5*AE$47)-3</f>
        <v>-8</v>
      </c>
    </row>
    <row r="52" spans="1:31" ht="13.5" customHeight="1" x14ac:dyDescent="0.35">
      <c r="A52" s="157" t="str">
        <f>IF(HLOOKUP(AB$30,AB$47:AE$53,2,FALSE)&lt;=1,"2+",CONCATENATE(HLOOKUP(AB$30,AB$47:AE$53,2,FALSE),"+"))</f>
        <v>10+</v>
      </c>
      <c r="B52" s="158"/>
      <c r="C52" s="159" t="s">
        <v>26</v>
      </c>
      <c r="D52" s="159"/>
      <c r="E52" s="159"/>
      <c r="F52" s="159"/>
      <c r="G52" s="74" t="s">
        <v>22</v>
      </c>
      <c r="H52" s="74"/>
      <c r="I52" s="74"/>
      <c r="J52" s="74"/>
      <c r="K52" s="74"/>
      <c r="L52" s="74"/>
      <c r="M52" s="75"/>
      <c r="N52" s="160" t="str">
        <f>IF(HLOOKUP(AB$30,AB$47:AE$53,5,FALSE)&lt;=1,"2+",CONCATENATE(HLOOKUP(AB$30,AB$47:AE$53,5,FALSE),"+"))</f>
        <v>7+</v>
      </c>
      <c r="O52" s="158"/>
      <c r="P52" s="159" t="s">
        <v>28</v>
      </c>
      <c r="Q52" s="159"/>
      <c r="R52" s="159"/>
      <c r="S52" s="159"/>
      <c r="T52" s="74" t="s">
        <v>22</v>
      </c>
      <c r="U52" s="74"/>
      <c r="V52" s="74"/>
      <c r="W52" s="74"/>
      <c r="X52" s="74"/>
      <c r="Y52" s="74"/>
      <c r="Z52" s="84"/>
      <c r="AB52">
        <f>10-(5*AB$47)-3+3</f>
        <v>10</v>
      </c>
      <c r="AC52">
        <f>10-(5*AC$47)-3+3</f>
        <v>5</v>
      </c>
      <c r="AD52">
        <f>10-(5*AD$47)-3+3</f>
        <v>0</v>
      </c>
      <c r="AE52">
        <f>10-(5*AE$47)-3+3</f>
        <v>-5</v>
      </c>
    </row>
    <row r="53" spans="1:31" x14ac:dyDescent="0.35">
      <c r="A53" s="161" t="str">
        <f>IF(HLOOKUP(AB$30,AB$47:AE$53,3,FALSE)&lt;=1,"2+",CONCATENATE(HLOOKUP(AB$30,AB$47:AE$53,3,FALSE),"+"))</f>
        <v>13+</v>
      </c>
      <c r="B53" s="162"/>
      <c r="C53" s="163" t="s">
        <v>26</v>
      </c>
      <c r="D53" s="163"/>
      <c r="E53" s="163"/>
      <c r="F53" s="163"/>
      <c r="G53" s="76" t="s">
        <v>20</v>
      </c>
      <c r="H53" s="76"/>
      <c r="I53" s="76"/>
      <c r="J53" s="76"/>
      <c r="K53" s="76"/>
      <c r="L53" s="76"/>
      <c r="M53" s="77"/>
      <c r="N53" s="164" t="str">
        <f>IF(HLOOKUP(AB$30,AB$47:AE$53,6,FALSE)&lt;=1,"2+",CONCATENATE(HLOOKUP(AB$30,AB$47:AE$53,6,FALSE),"+"))</f>
        <v>10+</v>
      </c>
      <c r="O53" s="162"/>
      <c r="P53" s="163" t="s">
        <v>28</v>
      </c>
      <c r="Q53" s="163"/>
      <c r="R53" s="163"/>
      <c r="S53" s="163"/>
      <c r="T53" s="76" t="s">
        <v>20</v>
      </c>
      <c r="U53" s="76"/>
      <c r="V53" s="76"/>
      <c r="W53" s="76"/>
      <c r="X53" s="76"/>
      <c r="Y53" s="76"/>
      <c r="Z53" s="85"/>
      <c r="AB53">
        <f>10-(5*AB$47)-3+6</f>
        <v>13</v>
      </c>
      <c r="AC53">
        <f>10-(5*AC$47)-3+6</f>
        <v>8</v>
      </c>
      <c r="AD53">
        <f>10-(5*AD$47)-3+6</f>
        <v>3</v>
      </c>
      <c r="AE53">
        <f>10-(5*AE$47)-3+6</f>
        <v>-2</v>
      </c>
    </row>
    <row r="54" spans="1:31" ht="15" thickBot="1" x14ac:dyDescent="0.4">
      <c r="A54" s="153" t="str">
        <f>IF(HLOOKUP(AB$30,AB$47:AE$53,4,FALSE)&lt;=1,"2+",CONCATENATE(HLOOKUP(AB$30,AB$47:AE$53,4,FALSE),"+"))</f>
        <v>16+</v>
      </c>
      <c r="B54" s="154"/>
      <c r="C54" s="155" t="s">
        <v>26</v>
      </c>
      <c r="D54" s="155"/>
      <c r="E54" s="155"/>
      <c r="F54" s="155"/>
      <c r="G54" s="81" t="s">
        <v>21</v>
      </c>
      <c r="H54" s="81"/>
      <c r="I54" s="81"/>
      <c r="J54" s="81"/>
      <c r="K54" s="81"/>
      <c r="L54" s="81"/>
      <c r="M54" s="82"/>
      <c r="N54" s="156" t="str">
        <f>IF(HLOOKUP(AB$30,AB$47:AE$53,7,FALSE)&lt;=1,"2+",CONCATENATE(HLOOKUP(AB$30,AB$47:AE$53,7,FALSE),"+"))</f>
        <v>13+</v>
      </c>
      <c r="O54" s="154"/>
      <c r="P54" s="155" t="s">
        <v>28</v>
      </c>
      <c r="Q54" s="155"/>
      <c r="R54" s="155"/>
      <c r="S54" s="155"/>
      <c r="T54" s="81" t="s">
        <v>21</v>
      </c>
      <c r="U54" s="81"/>
      <c r="V54" s="81"/>
      <c r="W54" s="81"/>
      <c r="X54" s="81"/>
      <c r="Y54" s="81"/>
      <c r="Z54" s="86"/>
    </row>
    <row r="55" spans="1:31" ht="15" thickTop="1" x14ac:dyDescent="0.35"/>
  </sheetData>
  <mergeCells count="51">
    <mergeCell ref="N51:O51"/>
    <mergeCell ref="N52:O52"/>
    <mergeCell ref="N53:O53"/>
    <mergeCell ref="N54:O54"/>
    <mergeCell ref="T17:V17"/>
    <mergeCell ref="P51:S51"/>
    <mergeCell ref="P52:S52"/>
    <mergeCell ref="P53:S53"/>
    <mergeCell ref="P54:S54"/>
    <mergeCell ref="A50:Z50"/>
    <mergeCell ref="L42:L44"/>
    <mergeCell ref="A23:Z23"/>
    <mergeCell ref="M41:Z44"/>
    <mergeCell ref="A19:Z19"/>
    <mergeCell ref="A53:B53"/>
    <mergeCell ref="C53:F53"/>
    <mergeCell ref="W17:Y17"/>
    <mergeCell ref="Q15:S15"/>
    <mergeCell ref="T15:V15"/>
    <mergeCell ref="W15:Y15"/>
    <mergeCell ref="H16:J16"/>
    <mergeCell ref="K16:M16"/>
    <mergeCell ref="N16:P16"/>
    <mergeCell ref="Q16:S16"/>
    <mergeCell ref="T16:V16"/>
    <mergeCell ref="W16:Y16"/>
    <mergeCell ref="K15:M15"/>
    <mergeCell ref="N15:P15"/>
    <mergeCell ref="H17:J17"/>
    <mergeCell ref="K17:M17"/>
    <mergeCell ref="N17:P17"/>
    <mergeCell ref="Q17:S17"/>
    <mergeCell ref="H15:J15"/>
    <mergeCell ref="O6:P6"/>
    <mergeCell ref="O8:P8"/>
    <mergeCell ref="K12:L12"/>
    <mergeCell ref="S12:T12"/>
    <mergeCell ref="A10:Z10"/>
    <mergeCell ref="A54:B54"/>
    <mergeCell ref="C54:F54"/>
    <mergeCell ref="A51:B51"/>
    <mergeCell ref="C51:F51"/>
    <mergeCell ref="A52:B52"/>
    <mergeCell ref="C52:F52"/>
    <mergeCell ref="A1:B1"/>
    <mergeCell ref="Q1:Z1"/>
    <mergeCell ref="D1:M1"/>
    <mergeCell ref="A2:Z2"/>
    <mergeCell ref="H14:P14"/>
    <mergeCell ref="Q14:Y14"/>
    <mergeCell ref="A3:Z3"/>
  </mergeCells>
  <conditionalFormatting sqref="O8:P8">
    <cfRule type="cellIs" dxfId="12" priority="2" operator="greaterThan">
      <formula>20</formula>
    </cfRule>
  </conditionalFormatting>
  <conditionalFormatting sqref="S12:T12">
    <cfRule type="cellIs" dxfId="11" priority="1" operator="greaterThan">
      <formula>3</formula>
    </cfRule>
  </conditionalFormatting>
  <dataValidations count="4">
    <dataValidation type="list" allowBlank="1" showInputMessage="1" showErrorMessage="1" sqref="A4" xr:uid="{D1F0D01F-04A6-4B7F-A9C9-770814127134}">
      <formula1>$AB$4:$AB$14</formula1>
    </dataValidation>
    <dataValidation type="list" allowBlank="1" showInputMessage="1" showErrorMessage="1" sqref="N4 S8 S6 A8 A6" xr:uid="{93583550-1A3C-4363-9AC3-AFB38B36B68C}">
      <formula1>$AB$4:$AB$10</formula1>
    </dataValidation>
    <dataValidation type="list" allowBlank="1" showInputMessage="1" showErrorMessage="1" sqref="W4 W12 A12" xr:uid="{68A63B8B-EE4D-473C-BD65-1EA46C084DD3}">
      <formula1>$AC$4:$AC$7</formula1>
    </dataValidation>
    <dataValidation showInputMessage="1" showErrorMessage="1" sqref="Q1" xr:uid="{F5C8F3A5-889B-40B5-BE22-A2B1D33A9C99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The Industrial Dock</vt:lpstr>
      <vt:lpstr>Chicago</vt:lpstr>
      <vt:lpstr>Nevadas Ride</vt:lpstr>
      <vt:lpstr>Race City</vt:lpstr>
      <vt:lpstr>Baltimore</vt:lpstr>
      <vt:lpstr>I 10 Anni</vt:lpstr>
      <vt:lpstr>Set Up Scuola guida</vt:lpstr>
      <vt:lpstr>Baltimore!Area_stampa</vt:lpstr>
      <vt:lpstr>Chicago!Area_stampa</vt:lpstr>
      <vt:lpstr>'I 10 Anni'!Area_stampa</vt:lpstr>
      <vt:lpstr>'Nevadas Ride'!Area_stampa</vt:lpstr>
      <vt:lpstr>'Race City'!Area_stampa</vt:lpstr>
      <vt:lpstr>'Set Up Scuola guida'!Area_stampa</vt:lpstr>
      <vt:lpstr>'The Industrial Dock'!Area_stampa</vt:lpstr>
    </vt:vector>
  </TitlesOfParts>
  <Company>Intesa-Sanpaolo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2022-09-19T14:56:39Z</cp:lastPrinted>
  <dcterms:created xsi:type="dcterms:W3CDTF">2017-01-10T07:04:54Z</dcterms:created>
  <dcterms:modified xsi:type="dcterms:W3CDTF">2023-07-06T12:40:20Z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5fe31f-9de1-4167-a753-111c0df8115f_Enabled">
    <vt:lpwstr>true</vt:lpwstr>
  </property>
  <property fmtid="{D5CDD505-2E9C-101B-9397-08002B2CF9AE}" pid="3" name="MSIP_Label_5f5fe31f-9de1-4167-a753-111c0df8115f_SetDate">
    <vt:lpwstr>2022-04-15T13:04:01Z</vt:lpwstr>
  </property>
  <property fmtid="{D5CDD505-2E9C-101B-9397-08002B2CF9AE}" pid="4" name="MSIP_Label_5f5fe31f-9de1-4167-a753-111c0df8115f_Method">
    <vt:lpwstr>Standard</vt:lpwstr>
  </property>
  <property fmtid="{D5CDD505-2E9C-101B-9397-08002B2CF9AE}" pid="5" name="MSIP_Label_5f5fe31f-9de1-4167-a753-111c0df8115f_Name">
    <vt:lpwstr>5f5fe31f-9de1-4167-a753-111c0df8115f</vt:lpwstr>
  </property>
  <property fmtid="{D5CDD505-2E9C-101B-9397-08002B2CF9AE}" pid="6" name="MSIP_Label_5f5fe31f-9de1-4167-a753-111c0df8115f_SiteId">
    <vt:lpwstr>cc4baf00-15c9-48dd-9f59-88c98bde2be7</vt:lpwstr>
  </property>
  <property fmtid="{D5CDD505-2E9C-101B-9397-08002B2CF9AE}" pid="7" name="MSIP_Label_5f5fe31f-9de1-4167-a753-111c0df8115f_ActionId">
    <vt:lpwstr/>
  </property>
  <property fmtid="{D5CDD505-2E9C-101B-9397-08002B2CF9AE}" pid="8" name="MSIP_Label_5f5fe31f-9de1-4167-a753-111c0df8115f_ContentBits">
    <vt:lpwstr>0</vt:lpwstr>
  </property>
</Properties>
</file>